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3380" windowHeight="10260" firstSheet="3"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A92" i="5"/>
  <c r="AB92" i="5" s="1"/>
  <c r="AB91" i="5"/>
  <c r="AA91" i="5"/>
  <c r="AA90" i="5"/>
  <c r="AB90" i="5" s="1"/>
  <c r="AC93" i="5" s="1"/>
  <c r="AA89" i="5"/>
  <c r="AB89" i="5" s="1"/>
  <c r="AC92" i="5" s="1"/>
  <c r="AA88" i="5"/>
  <c r="AB88" i="5" s="1"/>
  <c r="AC91" i="5" s="1"/>
  <c r="AB87" i="5"/>
  <c r="AC90" i="5" s="1"/>
  <c r="AA87" i="5"/>
  <c r="AA86" i="5"/>
  <c r="AB86" i="5" s="1"/>
  <c r="AC89" i="5" s="1"/>
  <c r="AA85" i="5"/>
  <c r="AB85" i="5" s="1"/>
  <c r="AC88" i="5" s="1"/>
  <c r="AC84" i="5"/>
  <c r="AA84" i="5"/>
  <c r="AB84" i="5" s="1"/>
  <c r="AC87" i="5" s="1"/>
  <c r="AB83" i="5"/>
  <c r="AC86" i="5" s="1"/>
  <c r="AA83" i="5"/>
  <c r="AA82" i="5"/>
  <c r="AB82" i="5" s="1"/>
  <c r="AC85" i="5" s="1"/>
  <c r="AC81" i="5"/>
  <c r="AA81" i="5"/>
  <c r="AB81" i="5" s="1"/>
  <c r="AC80" i="5"/>
  <c r="AA80" i="5"/>
  <c r="AB80" i="5" s="1"/>
  <c r="AC83" i="5" s="1"/>
  <c r="AB79" i="5"/>
  <c r="AC82" i="5" s="1"/>
  <c r="AA79" i="5"/>
  <c r="AA78" i="5"/>
  <c r="AB78" i="5" s="1"/>
  <c r="AA77" i="5"/>
  <c r="AB77" i="5" s="1"/>
  <c r="AA76" i="5"/>
  <c r="AB76" i="5" s="1"/>
  <c r="AC79" i="5" s="1"/>
  <c r="AB75" i="5"/>
  <c r="AC78" i="5" s="1"/>
  <c r="AA75" i="5"/>
  <c r="AA74" i="5"/>
  <c r="AB74" i="5" s="1"/>
  <c r="AC77" i="5" s="1"/>
  <c r="AA73" i="5"/>
  <c r="AB73" i="5" s="1"/>
  <c r="AC76" i="5" s="1"/>
  <c r="AA72" i="5"/>
  <c r="AB72" i="5" s="1"/>
  <c r="AC75" i="5" s="1"/>
  <c r="AB71" i="5"/>
  <c r="AC74" i="5" s="1"/>
  <c r="AA71" i="5"/>
  <c r="AA70" i="5"/>
  <c r="AB70" i="5" s="1"/>
  <c r="AC73" i="5" s="1"/>
  <c r="AA69" i="5"/>
  <c r="AB69" i="5" s="1"/>
  <c r="AC72" i="5" s="1"/>
  <c r="AA68" i="5"/>
  <c r="AB68" i="5" s="1"/>
  <c r="AC71" i="5" s="1"/>
  <c r="AB67" i="5"/>
  <c r="AC70" i="5" s="1"/>
  <c r="AA67" i="5"/>
  <c r="AA66" i="5"/>
  <c r="AB66" i="5" s="1"/>
  <c r="AC69" i="5" s="1"/>
  <c r="AA65" i="5"/>
  <c r="AB65" i="5" s="1"/>
  <c r="AC68" i="5" s="1"/>
  <c r="AA64" i="5"/>
  <c r="AB64" i="5" s="1"/>
  <c r="AC67" i="5" s="1"/>
  <c r="AB63" i="5"/>
  <c r="AC66" i="5" s="1"/>
  <c r="AA63" i="5"/>
  <c r="AA62" i="5"/>
  <c r="AB62" i="5" s="1"/>
  <c r="AC65" i="5" s="1"/>
  <c r="AA61" i="5"/>
  <c r="AB61" i="5" s="1"/>
  <c r="AC64" i="5" s="1"/>
  <c r="AA60" i="5"/>
  <c r="AB60" i="5" s="1"/>
  <c r="AC63" i="5" s="1"/>
  <c r="AC59" i="5"/>
  <c r="AB59" i="5"/>
  <c r="AC62" i="5" s="1"/>
  <c r="AA59" i="5"/>
  <c r="AA58" i="5"/>
  <c r="AB58" i="5" s="1"/>
  <c r="AA57" i="5"/>
  <c r="AB57" i="5" s="1"/>
  <c r="AC57" i="5" s="1"/>
  <c r="AC56" i="5"/>
  <c r="AB56" i="5"/>
  <c r="AA56" i="5"/>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A31" i="5"/>
  <c r="AB30" i="5"/>
  <c r="AA30" i="5"/>
  <c r="AA29" i="5"/>
  <c r="AC28" i="5"/>
  <c r="AA28" i="5"/>
  <c r="AB27" i="5"/>
  <c r="AC30" i="5" s="1"/>
  <c r="AA27" i="5"/>
  <c r="AA26" i="5"/>
  <c r="AB29" i="5" s="1"/>
  <c r="AA25" i="5"/>
  <c r="AB20" i="5" s="1"/>
  <c r="AA24" i="5"/>
  <c r="AB24" i="5" s="1"/>
  <c r="AC24" i="5" s="1"/>
  <c r="AB23" i="5"/>
  <c r="AA23" i="5"/>
  <c r="AA22" i="5"/>
  <c r="AA21" i="5"/>
  <c r="AB21" i="5" s="1"/>
  <c r="AC21" i="5" s="1"/>
  <c r="AC20" i="5"/>
  <c r="AA20" i="5"/>
  <c r="AB28" i="5" s="1"/>
  <c r="AC31" i="5" s="1"/>
  <c r="AB19" i="5"/>
  <c r="AC27" i="5" s="1"/>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C9" i="5"/>
  <c r="AB9" i="5"/>
  <c r="AA9" i="5"/>
  <c r="AC8" i="5"/>
  <c r="AB8" i="5"/>
  <c r="AA8" i="5"/>
  <c r="AB7" i="5"/>
  <c r="AC7" i="5" s="1"/>
  <c r="AA7" i="5"/>
  <c r="AA6" i="5"/>
  <c r="AB6" i="5" s="1"/>
  <c r="AC6" i="5" s="1"/>
  <c r="AA5" i="5"/>
  <c r="AB5" i="5" s="1"/>
  <c r="AC5" i="5" s="1"/>
  <c r="AC4" i="5"/>
  <c r="AB4" i="5"/>
  <c r="AA4" i="5"/>
  <c r="AB3" i="5"/>
  <c r="AC3" i="5" s="1"/>
  <c r="AA3" i="5"/>
  <c r="AA2" i="5"/>
  <c r="AB2" i="5" s="1"/>
  <c r="AC2" i="5" s="1"/>
  <c r="W93" i="5"/>
  <c r="X93" i="5" s="1"/>
  <c r="W92" i="5"/>
  <c r="X92" i="5" s="1"/>
  <c r="X91" i="5"/>
  <c r="W91" i="5"/>
  <c r="W90" i="5"/>
  <c r="X90" i="5" s="1"/>
  <c r="Y93" i="5" s="1"/>
  <c r="W89" i="5"/>
  <c r="X89" i="5" s="1"/>
  <c r="Y92" i="5" s="1"/>
  <c r="W88" i="5"/>
  <c r="X88" i="5" s="1"/>
  <c r="Y91" i="5" s="1"/>
  <c r="X87" i="5"/>
  <c r="Y90" i="5" s="1"/>
  <c r="W87" i="5"/>
  <c r="W86" i="5"/>
  <c r="X86" i="5" s="1"/>
  <c r="Y89" i="5" s="1"/>
  <c r="W85" i="5"/>
  <c r="X85" i="5" s="1"/>
  <c r="Y88" i="5" s="1"/>
  <c r="W84" i="5"/>
  <c r="X84" i="5" s="1"/>
  <c r="Y87" i="5" s="1"/>
  <c r="X83" i="5"/>
  <c r="Y86" i="5" s="1"/>
  <c r="W83" i="5"/>
  <c r="W82" i="5"/>
  <c r="X82" i="5" s="1"/>
  <c r="Y85" i="5" s="1"/>
  <c r="Y81" i="5"/>
  <c r="W81" i="5"/>
  <c r="X81" i="5" s="1"/>
  <c r="Y84" i="5" s="1"/>
  <c r="Y80" i="5"/>
  <c r="W80" i="5"/>
  <c r="X80" i="5" s="1"/>
  <c r="Y83" i="5" s="1"/>
  <c r="X79" i="5"/>
  <c r="Y82" i="5" s="1"/>
  <c r="W79" i="5"/>
  <c r="W78" i="5"/>
  <c r="X78" i="5" s="1"/>
  <c r="W77" i="5"/>
  <c r="X77" i="5" s="1"/>
  <c r="W76" i="5"/>
  <c r="X76" i="5" s="1"/>
  <c r="Y79" i="5" s="1"/>
  <c r="X75" i="5"/>
  <c r="Y78" i="5" s="1"/>
  <c r="W75" i="5"/>
  <c r="W74" i="5"/>
  <c r="X74" i="5" s="1"/>
  <c r="Y77" i="5" s="1"/>
  <c r="W73" i="5"/>
  <c r="X73" i="5" s="1"/>
  <c r="Y76" i="5" s="1"/>
  <c r="W72" i="5"/>
  <c r="X72" i="5" s="1"/>
  <c r="Y75" i="5" s="1"/>
  <c r="X71" i="5"/>
  <c r="Y74" i="5" s="1"/>
  <c r="W71" i="5"/>
  <c r="W70" i="5"/>
  <c r="X70" i="5" s="1"/>
  <c r="Y73" i="5" s="1"/>
  <c r="W69" i="5"/>
  <c r="X69" i="5" s="1"/>
  <c r="Y72" i="5" s="1"/>
  <c r="W68" i="5"/>
  <c r="X68" i="5" s="1"/>
  <c r="Y71" i="5" s="1"/>
  <c r="X67" i="5"/>
  <c r="Y70" i="5" s="1"/>
  <c r="W67" i="5"/>
  <c r="W66" i="5"/>
  <c r="X66" i="5" s="1"/>
  <c r="Y69" i="5" s="1"/>
  <c r="W65" i="5"/>
  <c r="X65" i="5" s="1"/>
  <c r="Y68" i="5" s="1"/>
  <c r="W64" i="5"/>
  <c r="X64" i="5" s="1"/>
  <c r="Y67" i="5" s="1"/>
  <c r="X63" i="5"/>
  <c r="Y66" i="5" s="1"/>
  <c r="W63" i="5"/>
  <c r="W62" i="5"/>
  <c r="X62" i="5" s="1"/>
  <c r="Y65" i="5" s="1"/>
  <c r="W61" i="5"/>
  <c r="X61" i="5" s="1"/>
  <c r="Y64" i="5" s="1"/>
  <c r="W60" i="5"/>
  <c r="X60" i="5" s="1"/>
  <c r="Y63" i="5" s="1"/>
  <c r="X59" i="5"/>
  <c r="Y62" i="5" s="1"/>
  <c r="W59" i="5"/>
  <c r="W58" i="5"/>
  <c r="X58" i="5" s="1"/>
  <c r="W57" i="5"/>
  <c r="X57" i="5" s="1"/>
  <c r="W56" i="5"/>
  <c r="X56" i="5" s="1"/>
  <c r="X55" i="5"/>
  <c r="Y55" i="5" s="1"/>
  <c r="W55" i="5"/>
  <c r="W54" i="5"/>
  <c r="X54" i="5" s="1"/>
  <c r="Y54" i="5" s="1"/>
  <c r="W53" i="5"/>
  <c r="X53" i="5" s="1"/>
  <c r="Y53"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W31" i="5"/>
  <c r="X30" i="5"/>
  <c r="W30" i="5"/>
  <c r="W29" i="5"/>
  <c r="W28" i="5"/>
  <c r="X27" i="5"/>
  <c r="Y30" i="5" s="1"/>
  <c r="W27" i="5"/>
  <c r="W26" i="5"/>
  <c r="X29" i="5" s="1"/>
  <c r="W25" i="5"/>
  <c r="X20" i="5" s="1"/>
  <c r="Y28" i="5" s="1"/>
  <c r="W24" i="5"/>
  <c r="X24" i="5" s="1"/>
  <c r="X23" i="5"/>
  <c r="Y23" i="5" s="1"/>
  <c r="W23" i="5"/>
  <c r="W22" i="5"/>
  <c r="X22" i="5" s="1"/>
  <c r="W21" i="5"/>
  <c r="X21" i="5" s="1"/>
  <c r="Y21" i="5" s="1"/>
  <c r="W20" i="5"/>
  <c r="X28" i="5" s="1"/>
  <c r="Y31" i="5" s="1"/>
  <c r="X19" i="5"/>
  <c r="Y27" i="5" s="1"/>
  <c r="W19" i="5"/>
  <c r="W18" i="5"/>
  <c r="X26" i="5" s="1"/>
  <c r="Y29" i="5" s="1"/>
  <c r="W17" i="5"/>
  <c r="X17" i="5" s="1"/>
  <c r="Y17" i="5" s="1"/>
  <c r="W16" i="5"/>
  <c r="X16" i="5" s="1"/>
  <c r="Y16" i="5" s="1"/>
  <c r="X15" i="5"/>
  <c r="Y15" i="5" s="1"/>
  <c r="W15" i="5"/>
  <c r="W14" i="5"/>
  <c r="X14" i="5" s="1"/>
  <c r="Y14" i="5" s="1"/>
  <c r="W13" i="5"/>
  <c r="X13" i="5" s="1"/>
  <c r="Y13" i="5" s="1"/>
  <c r="Y12" i="5"/>
  <c r="X12" i="5"/>
  <c r="W12" i="5"/>
  <c r="X11" i="5"/>
  <c r="Y11" i="5" s="1"/>
  <c r="W11" i="5"/>
  <c r="W10" i="5"/>
  <c r="X10" i="5" s="1"/>
  <c r="Y10" i="5" s="1"/>
  <c r="X9" i="5"/>
  <c r="Y9" i="5" s="1"/>
  <c r="W9" i="5"/>
  <c r="W8" i="5"/>
  <c r="X8" i="5" s="1"/>
  <c r="Y8" i="5" s="1"/>
  <c r="X7" i="5"/>
  <c r="Y7" i="5" s="1"/>
  <c r="W7" i="5"/>
  <c r="W6" i="5"/>
  <c r="X6" i="5" s="1"/>
  <c r="Y6" i="5" s="1"/>
  <c r="W5" i="5"/>
  <c r="X5" i="5" s="1"/>
  <c r="Y5" i="5" s="1"/>
  <c r="Y4" i="5"/>
  <c r="X4" i="5"/>
  <c r="W4" i="5"/>
  <c r="X3" i="5"/>
  <c r="Y3" i="5" s="1"/>
  <c r="W3" i="5"/>
  <c r="W2" i="5"/>
  <c r="X2" i="5" s="1"/>
  <c r="Y2" i="5" s="1"/>
  <c r="S93" i="5"/>
  <c r="T93" i="5" s="1"/>
  <c r="S92" i="5"/>
  <c r="T92" i="5" s="1"/>
  <c r="S91" i="5"/>
  <c r="T91" i="5" s="1"/>
  <c r="S90" i="5"/>
  <c r="T90" i="5" s="1"/>
  <c r="U93" i="5" s="1"/>
  <c r="S89" i="5"/>
  <c r="T89" i="5" s="1"/>
  <c r="U92" i="5" s="1"/>
  <c r="S88" i="5"/>
  <c r="T88" i="5" s="1"/>
  <c r="U91" i="5" s="1"/>
  <c r="S87" i="5"/>
  <c r="T87" i="5" s="1"/>
  <c r="U90" i="5" s="1"/>
  <c r="T86" i="5"/>
  <c r="U89" i="5" s="1"/>
  <c r="S86" i="5"/>
  <c r="S85" i="5"/>
  <c r="T85" i="5" s="1"/>
  <c r="U88" i="5" s="1"/>
  <c r="S84" i="5"/>
  <c r="T84" i="5" s="1"/>
  <c r="U87" i="5" s="1"/>
  <c r="S83" i="5"/>
  <c r="T83" i="5" s="1"/>
  <c r="U86" i="5" s="1"/>
  <c r="T82" i="5"/>
  <c r="U85" i="5" s="1"/>
  <c r="S82" i="5"/>
  <c r="U81" i="5"/>
  <c r="S81" i="5"/>
  <c r="T81" i="5" s="1"/>
  <c r="U84" i="5" s="1"/>
  <c r="U80" i="5"/>
  <c r="T80" i="5"/>
  <c r="U83" i="5" s="1"/>
  <c r="S80" i="5"/>
  <c r="S79" i="5"/>
  <c r="T79" i="5" s="1"/>
  <c r="U82" i="5" s="1"/>
  <c r="S78" i="5"/>
  <c r="T78" i="5" s="1"/>
  <c r="S77" i="5"/>
  <c r="T77" i="5" s="1"/>
  <c r="S76" i="5"/>
  <c r="T76" i="5" s="1"/>
  <c r="U79" i="5" s="1"/>
  <c r="S75" i="5"/>
  <c r="T75" i="5" s="1"/>
  <c r="U78" i="5" s="1"/>
  <c r="S74" i="5"/>
  <c r="T74" i="5" s="1"/>
  <c r="U77" i="5" s="1"/>
  <c r="S73" i="5"/>
  <c r="T73" i="5" s="1"/>
  <c r="U76" i="5" s="1"/>
  <c r="T72" i="5"/>
  <c r="U75" i="5" s="1"/>
  <c r="S72" i="5"/>
  <c r="S71" i="5"/>
  <c r="T71" i="5" s="1"/>
  <c r="U74" i="5" s="1"/>
  <c r="S70" i="5"/>
  <c r="T70" i="5" s="1"/>
  <c r="U73" i="5" s="1"/>
  <c r="S69" i="5"/>
  <c r="T69" i="5" s="1"/>
  <c r="U72" i="5" s="1"/>
  <c r="T68" i="5"/>
  <c r="U71" i="5" s="1"/>
  <c r="S68" i="5"/>
  <c r="S67" i="5"/>
  <c r="T67" i="5" s="1"/>
  <c r="U70" i="5" s="1"/>
  <c r="T66" i="5"/>
  <c r="U69" i="5" s="1"/>
  <c r="S66" i="5"/>
  <c r="S65" i="5"/>
  <c r="T65" i="5" s="1"/>
  <c r="U68" i="5" s="1"/>
  <c r="T64" i="5"/>
  <c r="U67" i="5" s="1"/>
  <c r="S64" i="5"/>
  <c r="S63" i="5"/>
  <c r="T63" i="5" s="1"/>
  <c r="U66" i="5" s="1"/>
  <c r="T62" i="5"/>
  <c r="U65" i="5" s="1"/>
  <c r="S62" i="5"/>
  <c r="S61" i="5"/>
  <c r="T61" i="5" s="1"/>
  <c r="U64" i="5" s="1"/>
  <c r="T60" i="5"/>
  <c r="U63" i="5" s="1"/>
  <c r="S60" i="5"/>
  <c r="S59" i="5"/>
  <c r="T59" i="5" s="1"/>
  <c r="U62" i="5" s="1"/>
  <c r="T58" i="5"/>
  <c r="U61" i="5" s="1"/>
  <c r="S58" i="5"/>
  <c r="S57" i="5"/>
  <c r="T57" i="5" s="1"/>
  <c r="T56" i="5"/>
  <c r="U59" i="5" s="1"/>
  <c r="S56" i="5"/>
  <c r="S55" i="5"/>
  <c r="T55" i="5" s="1"/>
  <c r="U55" i="5" s="1"/>
  <c r="T54" i="5"/>
  <c r="U54" i="5" s="1"/>
  <c r="S54" i="5"/>
  <c r="S53" i="5"/>
  <c r="T53" i="5" s="1"/>
  <c r="U53" i="5" s="1"/>
  <c r="T52" i="5"/>
  <c r="U52" i="5" s="1"/>
  <c r="S52" i="5"/>
  <c r="S51" i="5"/>
  <c r="T51" i="5" s="1"/>
  <c r="U51" i="5" s="1"/>
  <c r="T50" i="5"/>
  <c r="U50" i="5" s="1"/>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S34" i="5"/>
  <c r="T34" i="5" s="1"/>
  <c r="U34" i="5" s="1"/>
  <c r="S33" i="5"/>
  <c r="T33" i="5" s="1"/>
  <c r="U33" i="5" s="1"/>
  <c r="S32" i="5"/>
  <c r="T32" i="5" s="1"/>
  <c r="U32" i="5" s="1"/>
  <c r="S31" i="5"/>
  <c r="S30" i="5"/>
  <c r="S29" i="5"/>
  <c r="S28" i="5"/>
  <c r="T31" i="5" s="1"/>
  <c r="S27" i="5"/>
  <c r="T30" i="5" s="1"/>
  <c r="S26" i="5"/>
  <c r="T29" i="5" s="1"/>
  <c r="S25" i="5"/>
  <c r="T25" i="5" s="1"/>
  <c r="U25" i="5" s="1"/>
  <c r="S24" i="5"/>
  <c r="T24" i="5" s="1"/>
  <c r="S23" i="5"/>
  <c r="T23" i="5" s="1"/>
  <c r="S22" i="5"/>
  <c r="T22" i="5" s="1"/>
  <c r="S21" i="5"/>
  <c r="T21" i="5" s="1"/>
  <c r="U21" i="5" s="1"/>
  <c r="T20" i="5"/>
  <c r="U28" i="5" s="1"/>
  <c r="S20" i="5"/>
  <c r="T28" i="5" s="1"/>
  <c r="U31" i="5" s="1"/>
  <c r="T19" i="5"/>
  <c r="U27" i="5" s="1"/>
  <c r="S19" i="5"/>
  <c r="T27" i="5" s="1"/>
  <c r="U30" i="5" s="1"/>
  <c r="T18" i="5"/>
  <c r="U26" i="5" s="1"/>
  <c r="S18" i="5"/>
  <c r="T26" i="5" s="1"/>
  <c r="U29" i="5" s="1"/>
  <c r="S17" i="5"/>
  <c r="T17" i="5" s="1"/>
  <c r="U17" i="5" s="1"/>
  <c r="T16" i="5"/>
  <c r="U16" i="5" s="1"/>
  <c r="S16" i="5"/>
  <c r="S15" i="5"/>
  <c r="T15" i="5" s="1"/>
  <c r="U15" i="5" s="1"/>
  <c r="T14" i="5"/>
  <c r="U14" i="5" s="1"/>
  <c r="S14" i="5"/>
  <c r="S13" i="5"/>
  <c r="T13" i="5" s="1"/>
  <c r="U13" i="5" s="1"/>
  <c r="T12" i="5"/>
  <c r="U12" i="5" s="1"/>
  <c r="S12" i="5"/>
  <c r="S11" i="5"/>
  <c r="T11" i="5" s="1"/>
  <c r="U11" i="5" s="1"/>
  <c r="T10" i="5"/>
  <c r="U10" i="5" s="1"/>
  <c r="S10" i="5"/>
  <c r="U9" i="5"/>
  <c r="T9" i="5"/>
  <c r="S9" i="5"/>
  <c r="T8" i="5"/>
  <c r="U8" i="5" s="1"/>
  <c r="S8" i="5"/>
  <c r="S7" i="5"/>
  <c r="T7" i="5" s="1"/>
  <c r="U7" i="5" s="1"/>
  <c r="S6" i="5"/>
  <c r="T6" i="5" s="1"/>
  <c r="U6" i="5" s="1"/>
  <c r="S5" i="5"/>
  <c r="T5" i="5" s="1"/>
  <c r="U5" i="5" s="1"/>
  <c r="T4" i="5"/>
  <c r="U4" i="5" s="1"/>
  <c r="S4" i="5"/>
  <c r="S3" i="5"/>
  <c r="T3" i="5" s="1"/>
  <c r="U3" i="5" s="1"/>
  <c r="S2" i="5"/>
  <c r="T2" i="5" s="1"/>
  <c r="U2" i="5" s="1"/>
  <c r="O93" i="5"/>
  <c r="P93" i="5" s="1"/>
  <c r="O92" i="5"/>
  <c r="P92" i="5" s="1"/>
  <c r="P91" i="5"/>
  <c r="O91" i="5"/>
  <c r="O90" i="5"/>
  <c r="P90" i="5" s="1"/>
  <c r="Q93" i="5" s="1"/>
  <c r="O89" i="5"/>
  <c r="P89" i="5" s="1"/>
  <c r="Q92" i="5" s="1"/>
  <c r="P88" i="5"/>
  <c r="Q91" i="5" s="1"/>
  <c r="O88" i="5"/>
  <c r="P87" i="5"/>
  <c r="Q90" i="5" s="1"/>
  <c r="O87" i="5"/>
  <c r="O86" i="5"/>
  <c r="P86" i="5" s="1"/>
  <c r="Q89" i="5" s="1"/>
  <c r="O85" i="5"/>
  <c r="P85" i="5" s="1"/>
  <c r="Q88" i="5" s="1"/>
  <c r="P84" i="5"/>
  <c r="Q87" i="5" s="1"/>
  <c r="O84" i="5"/>
  <c r="P83" i="5"/>
  <c r="Q86" i="5" s="1"/>
  <c r="O83" i="5"/>
  <c r="O82" i="5"/>
  <c r="P82" i="5" s="1"/>
  <c r="Q85" i="5" s="1"/>
  <c r="Q81" i="5"/>
  <c r="O81" i="5"/>
  <c r="P81" i="5" s="1"/>
  <c r="Q84" i="5" s="1"/>
  <c r="Q80" i="5"/>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P71" i="5"/>
  <c r="Q74" i="5" s="1"/>
  <c r="O71" i="5"/>
  <c r="O70" i="5"/>
  <c r="P70" i="5" s="1"/>
  <c r="Q73" i="5" s="1"/>
  <c r="O69" i="5"/>
  <c r="P69" i="5" s="1"/>
  <c r="Q72" i="5" s="1"/>
  <c r="P68" i="5"/>
  <c r="Q71" i="5" s="1"/>
  <c r="O68" i="5"/>
  <c r="P67" i="5"/>
  <c r="Q70" i="5" s="1"/>
  <c r="O67" i="5"/>
  <c r="O66" i="5"/>
  <c r="P66" i="5" s="1"/>
  <c r="Q69" i="5" s="1"/>
  <c r="O65" i="5"/>
  <c r="P65" i="5" s="1"/>
  <c r="Q68" i="5" s="1"/>
  <c r="P64" i="5"/>
  <c r="Q67" i="5" s="1"/>
  <c r="O64" i="5"/>
  <c r="P63" i="5"/>
  <c r="Q66" i="5" s="1"/>
  <c r="O63" i="5"/>
  <c r="O62" i="5"/>
  <c r="P62" i="5" s="1"/>
  <c r="Q65" i="5" s="1"/>
  <c r="O61" i="5"/>
  <c r="P61" i="5" s="1"/>
  <c r="Q64" i="5" s="1"/>
  <c r="P60" i="5"/>
  <c r="Q63" i="5" s="1"/>
  <c r="O60" i="5"/>
  <c r="P59" i="5"/>
  <c r="Q62" i="5" s="1"/>
  <c r="O59" i="5"/>
  <c r="O58" i="5"/>
  <c r="P58" i="5" s="1"/>
  <c r="O57" i="5"/>
  <c r="P57" i="5" s="1"/>
  <c r="P56" i="5"/>
  <c r="Q59" i="5" s="1"/>
  <c r="O56" i="5"/>
  <c r="P55" i="5"/>
  <c r="Q55" i="5" s="1"/>
  <c r="O55" i="5"/>
  <c r="O54" i="5"/>
  <c r="P54" i="5" s="1"/>
  <c r="Q54" i="5" s="1"/>
  <c r="O53" i="5"/>
  <c r="P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O31" i="5"/>
  <c r="O30" i="5"/>
  <c r="O29" i="5"/>
  <c r="Q28" i="5"/>
  <c r="O28" i="5"/>
  <c r="P27" i="5"/>
  <c r="Q30" i="5" s="1"/>
  <c r="O27" i="5"/>
  <c r="P30" i="5" s="1"/>
  <c r="O26" i="5"/>
  <c r="P29" i="5" s="1"/>
  <c r="O25" i="5"/>
  <c r="P25" i="5" s="1"/>
  <c r="Q25" i="5" s="1"/>
  <c r="O24" i="5"/>
  <c r="P24" i="5" s="1"/>
  <c r="O23" i="5"/>
  <c r="O22" i="5"/>
  <c r="P22" i="5" s="1"/>
  <c r="O21" i="5"/>
  <c r="P21" i="5" s="1"/>
  <c r="Q21" i="5" s="1"/>
  <c r="P20" i="5"/>
  <c r="O20" i="5"/>
  <c r="P28" i="5" s="1"/>
  <c r="Q31" i="5" s="1"/>
  <c r="P19" i="5"/>
  <c r="Q27" i="5" s="1"/>
  <c r="O19" i="5"/>
  <c r="O18" i="5"/>
  <c r="P26" i="5" s="1"/>
  <c r="Q29"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Q9" i="5"/>
  <c r="P9" i="5"/>
  <c r="O9" i="5"/>
  <c r="Q8" i="5"/>
  <c r="P8" i="5"/>
  <c r="O8" i="5"/>
  <c r="P7" i="5"/>
  <c r="Q7" i="5" s="1"/>
  <c r="O7" i="5"/>
  <c r="O6" i="5"/>
  <c r="P23" i="5" s="1"/>
  <c r="O5" i="5"/>
  <c r="P5" i="5" s="1"/>
  <c r="Q5" i="5" s="1"/>
  <c r="Q4" i="5"/>
  <c r="P4" i="5"/>
  <c r="O4" i="5"/>
  <c r="P3" i="5"/>
  <c r="Q3" i="5" s="1"/>
  <c r="O3" i="5"/>
  <c r="O2" i="5"/>
  <c r="P2" i="5" s="1"/>
  <c r="Q2" i="5" s="1"/>
  <c r="K93" i="5"/>
  <c r="L93" i="5" s="1"/>
  <c r="K92" i="5"/>
  <c r="L92" i="5" s="1"/>
  <c r="L91" i="5"/>
  <c r="K91" i="5"/>
  <c r="K90" i="5"/>
  <c r="L90" i="5" s="1"/>
  <c r="M93" i="5" s="1"/>
  <c r="K89" i="5"/>
  <c r="L89" i="5" s="1"/>
  <c r="M92" i="5" s="1"/>
  <c r="K88" i="5"/>
  <c r="L88" i="5" s="1"/>
  <c r="M91" i="5" s="1"/>
  <c r="L87" i="5"/>
  <c r="M90" i="5" s="1"/>
  <c r="K87" i="5"/>
  <c r="K86" i="5"/>
  <c r="L86" i="5" s="1"/>
  <c r="M89" i="5" s="1"/>
  <c r="K85" i="5"/>
  <c r="L85" i="5" s="1"/>
  <c r="M88" i="5" s="1"/>
  <c r="K84" i="5"/>
  <c r="L84" i="5" s="1"/>
  <c r="M87" i="5" s="1"/>
  <c r="L83" i="5"/>
  <c r="M86" i="5" s="1"/>
  <c r="K83" i="5"/>
  <c r="K82" i="5"/>
  <c r="L82" i="5" s="1"/>
  <c r="M85" i="5" s="1"/>
  <c r="M81" i="5"/>
  <c r="L81" i="5"/>
  <c r="M84" i="5" s="1"/>
  <c r="K81" i="5"/>
  <c r="M80" i="5"/>
  <c r="K80" i="5"/>
  <c r="L80" i="5" s="1"/>
  <c r="M83" i="5" s="1"/>
  <c r="L79" i="5"/>
  <c r="M82" i="5" s="1"/>
  <c r="K79" i="5"/>
  <c r="K78" i="5"/>
  <c r="L78" i="5" s="1"/>
  <c r="K77" i="5"/>
  <c r="L77" i="5" s="1"/>
  <c r="K76" i="5"/>
  <c r="L76" i="5" s="1"/>
  <c r="M79" i="5" s="1"/>
  <c r="L75" i="5"/>
  <c r="M78" i="5" s="1"/>
  <c r="K75" i="5"/>
  <c r="K74" i="5"/>
  <c r="L74" i="5" s="1"/>
  <c r="M77" i="5" s="1"/>
  <c r="L73" i="5"/>
  <c r="M76" i="5" s="1"/>
  <c r="K73" i="5"/>
  <c r="K72" i="5"/>
  <c r="L72" i="5" s="1"/>
  <c r="M75" i="5" s="1"/>
  <c r="L71" i="5"/>
  <c r="M74" i="5" s="1"/>
  <c r="K71" i="5"/>
  <c r="K70" i="5"/>
  <c r="L70" i="5" s="1"/>
  <c r="M73" i="5" s="1"/>
  <c r="L69" i="5"/>
  <c r="M72" i="5" s="1"/>
  <c r="K69" i="5"/>
  <c r="K68" i="5"/>
  <c r="L68" i="5" s="1"/>
  <c r="M71" i="5" s="1"/>
  <c r="L67" i="5"/>
  <c r="M70" i="5" s="1"/>
  <c r="K67" i="5"/>
  <c r="K66" i="5"/>
  <c r="L66" i="5" s="1"/>
  <c r="M69" i="5" s="1"/>
  <c r="L65" i="5"/>
  <c r="M68" i="5" s="1"/>
  <c r="K65" i="5"/>
  <c r="K64" i="5"/>
  <c r="L64" i="5" s="1"/>
  <c r="M67" i="5" s="1"/>
  <c r="L63" i="5"/>
  <c r="M66" i="5" s="1"/>
  <c r="K63" i="5"/>
  <c r="K62" i="5"/>
  <c r="L62" i="5" s="1"/>
  <c r="M65" i="5" s="1"/>
  <c r="L61" i="5"/>
  <c r="M64" i="5" s="1"/>
  <c r="K61" i="5"/>
  <c r="K60" i="5"/>
  <c r="L60" i="5" s="1"/>
  <c r="M63" i="5" s="1"/>
  <c r="L59" i="5"/>
  <c r="M62" i="5" s="1"/>
  <c r="K59" i="5"/>
  <c r="K58" i="5"/>
  <c r="L58" i="5" s="1"/>
  <c r="L57" i="5"/>
  <c r="K57" i="5"/>
  <c r="K56" i="5"/>
  <c r="L56" i="5" s="1"/>
  <c r="L55" i="5"/>
  <c r="M55" i="5" s="1"/>
  <c r="K55" i="5"/>
  <c r="K54" i="5"/>
  <c r="L54" i="5" s="1"/>
  <c r="M54" i="5" s="1"/>
  <c r="L53" i="5"/>
  <c r="M53" i="5" s="1"/>
  <c r="K53" i="5"/>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K31" i="5"/>
  <c r="K30" i="5"/>
  <c r="K29" i="5"/>
  <c r="K28" i="5"/>
  <c r="L31" i="5" s="1"/>
  <c r="K27" i="5"/>
  <c r="L30" i="5" s="1"/>
  <c r="K26" i="5"/>
  <c r="L29" i="5" s="1"/>
  <c r="K25" i="5"/>
  <c r="L25" i="5" s="1"/>
  <c r="M25" i="5" s="1"/>
  <c r="K24" i="5"/>
  <c r="L24" i="5" s="1"/>
  <c r="K23" i="5"/>
  <c r="L23" i="5" s="1"/>
  <c r="K22" i="5"/>
  <c r="L22" i="5" s="1"/>
  <c r="K21" i="5"/>
  <c r="L21" i="5" s="1"/>
  <c r="M21" i="5" s="1"/>
  <c r="L20" i="5"/>
  <c r="M28" i="5" s="1"/>
  <c r="K20" i="5"/>
  <c r="L28" i="5" s="1"/>
  <c r="M31" i="5" s="1"/>
  <c r="L19" i="5"/>
  <c r="M27" i="5" s="1"/>
  <c r="K19" i="5"/>
  <c r="L27" i="5" s="1"/>
  <c r="M30" i="5" s="1"/>
  <c r="L18" i="5"/>
  <c r="M26" i="5" s="1"/>
  <c r="K18" i="5"/>
  <c r="L26" i="5" s="1"/>
  <c r="M29" i="5" s="1"/>
  <c r="K17" i="5"/>
  <c r="L17" i="5" s="1"/>
  <c r="M17" i="5" s="1"/>
  <c r="L16" i="5"/>
  <c r="M16" i="5" s="1"/>
  <c r="K16" i="5"/>
  <c r="K15" i="5"/>
  <c r="L15" i="5" s="1"/>
  <c r="M15" i="5" s="1"/>
  <c r="L14" i="5"/>
  <c r="M14" i="5" s="1"/>
  <c r="K14" i="5"/>
  <c r="K13" i="5"/>
  <c r="L13" i="5" s="1"/>
  <c r="M13" i="5" s="1"/>
  <c r="L12" i="5"/>
  <c r="M12" i="5" s="1"/>
  <c r="K12" i="5"/>
  <c r="K11" i="5"/>
  <c r="L11" i="5" s="1"/>
  <c r="M11" i="5" s="1"/>
  <c r="L10" i="5"/>
  <c r="M10" i="5" s="1"/>
  <c r="K10" i="5"/>
  <c r="M9" i="5"/>
  <c r="L9" i="5"/>
  <c r="K9" i="5"/>
  <c r="L8" i="5"/>
  <c r="M8" i="5" s="1"/>
  <c r="K8" i="5"/>
  <c r="K7" i="5"/>
  <c r="L7" i="5" s="1"/>
  <c r="M7" i="5" s="1"/>
  <c r="K6" i="5"/>
  <c r="L6" i="5" s="1"/>
  <c r="M6" i="5" s="1"/>
  <c r="K5" i="5"/>
  <c r="L5" i="5" s="1"/>
  <c r="M5" i="5" s="1"/>
  <c r="M4" i="5"/>
  <c r="L4" i="5"/>
  <c r="K4" i="5"/>
  <c r="L3" i="5"/>
  <c r="M3" i="5" s="1"/>
  <c r="K3" i="5"/>
  <c r="K2" i="5"/>
  <c r="L2" i="5" s="1"/>
  <c r="M2" i="5" s="1"/>
  <c r="H25" i="5"/>
  <c r="G25" i="5"/>
  <c r="AB22" i="5" l="1"/>
  <c r="AB18" i="5"/>
  <c r="AC26" i="5" s="1"/>
  <c r="AC61" i="5"/>
  <c r="AC58" i="5"/>
  <c r="AC23" i="5"/>
  <c r="AC19" i="5"/>
  <c r="AC60" i="5"/>
  <c r="AB25" i="5"/>
  <c r="AC25" i="5" s="1"/>
  <c r="Y24" i="5"/>
  <c r="Y20" i="5"/>
  <c r="Y57" i="5"/>
  <c r="Y60" i="5"/>
  <c r="Y61" i="5"/>
  <c r="Y58" i="5"/>
  <c r="Y22" i="5"/>
  <c r="Y18" i="5"/>
  <c r="Y59" i="5"/>
  <c r="Y56" i="5"/>
  <c r="X18" i="5"/>
  <c r="Y26" i="5" s="1"/>
  <c r="Y19" i="5"/>
  <c r="X25" i="5"/>
  <c r="Y25" i="5" s="1"/>
  <c r="U22" i="5"/>
  <c r="U18" i="5"/>
  <c r="U23" i="5"/>
  <c r="U19" i="5"/>
  <c r="U24" i="5"/>
  <c r="U20" i="5"/>
  <c r="U57" i="5"/>
  <c r="U60" i="5"/>
  <c r="U56" i="5"/>
  <c r="U58" i="5"/>
  <c r="Q24" i="5"/>
  <c r="Q20" i="5"/>
  <c r="Q61" i="5"/>
  <c r="Q58" i="5"/>
  <c r="Q23" i="5"/>
  <c r="Q19" i="5"/>
  <c r="Q53" i="5"/>
  <c r="Q56" i="5"/>
  <c r="Q57" i="5"/>
  <c r="Q60" i="5"/>
  <c r="Q22" i="5"/>
  <c r="Q18" i="5"/>
  <c r="P6" i="5"/>
  <c r="Q6" i="5" s="1"/>
  <c r="P18" i="5"/>
  <c r="Q26" i="5" s="1"/>
  <c r="M23" i="5"/>
  <c r="M19" i="5"/>
  <c r="M61" i="5"/>
  <c r="M58" i="5"/>
  <c r="M57" i="5"/>
  <c r="M24" i="5"/>
  <c r="M20" i="5"/>
  <c r="M59" i="5"/>
  <c r="M56" i="5"/>
  <c r="M22" i="5"/>
  <c r="M18" i="5"/>
  <c r="M60" i="5"/>
  <c r="G23" i="5"/>
  <c r="G24" i="5"/>
  <c r="AC22" i="5" l="1"/>
  <c r="AC18"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B58" i="14" s="1"/>
  <c r="AA57" i="14"/>
  <c r="AB57" i="14" s="1"/>
  <c r="AA56" i="14"/>
  <c r="AB56" i="14" s="1"/>
  <c r="AB55" i="14"/>
  <c r="AC55" i="14" s="1"/>
  <c r="AA55" i="14"/>
  <c r="AA54" i="14"/>
  <c r="AB54" i="14" s="1"/>
  <c r="AC54" i="14" s="1"/>
  <c r="AA53" i="14"/>
  <c r="AB53" i="14" s="1"/>
  <c r="AC53"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0" i="14"/>
  <c r="AA30" i="14"/>
  <c r="AA29" i="14"/>
  <c r="AA28" i="14"/>
  <c r="AB31" i="14" s="1"/>
  <c r="AB27" i="14"/>
  <c r="AC30" i="14" s="1"/>
  <c r="AA27" i="14"/>
  <c r="AA26" i="14"/>
  <c r="AB29" i="14" s="1"/>
  <c r="AA25" i="14"/>
  <c r="AB20" i="14" s="1"/>
  <c r="AC28" i="14" s="1"/>
  <c r="AA24" i="14"/>
  <c r="AA23" i="14"/>
  <c r="AB23" i="14" s="1"/>
  <c r="AC23" i="14" s="1"/>
  <c r="AA22" i="14"/>
  <c r="AB22" i="14" s="1"/>
  <c r="AA21" i="14"/>
  <c r="AB21" i="14" s="1"/>
  <c r="AC21" i="14" s="1"/>
  <c r="AA20" i="14"/>
  <c r="AB28" i="14" s="1"/>
  <c r="AC31" i="14" s="1"/>
  <c r="AB19" i="14"/>
  <c r="AC27" i="14" s="1"/>
  <c r="AA19" i="14"/>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X81" i="14"/>
  <c r="Y81" i="14" s="1"/>
  <c r="W81" i="14"/>
  <c r="W80" i="14"/>
  <c r="X80" i="14" s="1"/>
  <c r="Y80" i="14" s="1"/>
  <c r="W79" i="14"/>
  <c r="X79" i="14" s="1"/>
  <c r="Y79" i="14" s="1"/>
  <c r="W78" i="14"/>
  <c r="X78" i="14" s="1"/>
  <c r="Y78" i="14" s="1"/>
  <c r="W77" i="14"/>
  <c r="X77" i="14" s="1"/>
  <c r="Y77" i="14" s="1"/>
  <c r="W76" i="14"/>
  <c r="X76" i="14" s="1"/>
  <c r="Y76" i="14" s="1"/>
  <c r="W75" i="14"/>
  <c r="X75" i="14" s="1"/>
  <c r="Y75" i="14" s="1"/>
  <c r="W74" i="14"/>
  <c r="X74" i="14" s="1"/>
  <c r="Y74" i="14" s="1"/>
  <c r="X73" i="14"/>
  <c r="Y73" i="14" s="1"/>
  <c r="W73" i="14"/>
  <c r="W72" i="14"/>
  <c r="X72" i="14" s="1"/>
  <c r="Y72" i="14" s="1"/>
  <c r="W71" i="14"/>
  <c r="X71" i="14" s="1"/>
  <c r="Y71" i="14" s="1"/>
  <c r="W70" i="14"/>
  <c r="X70" i="14" s="1"/>
  <c r="Y70" i="14" s="1"/>
  <c r="W69" i="14"/>
  <c r="X69" i="14" s="1"/>
  <c r="Y69" i="14" s="1"/>
  <c r="W68" i="14"/>
  <c r="X68" i="14" s="1"/>
  <c r="Y68" i="14" s="1"/>
  <c r="W67" i="14"/>
  <c r="X67" i="14" s="1"/>
  <c r="Y67" i="14" s="1"/>
  <c r="W66" i="14"/>
  <c r="X66" i="14" s="1"/>
  <c r="Y66" i="14" s="1"/>
  <c r="X65" i="14"/>
  <c r="Y65" i="14" s="1"/>
  <c r="W65" i="14"/>
  <c r="W64" i="14"/>
  <c r="X64" i="14" s="1"/>
  <c r="Y64" i="14" s="1"/>
  <c r="W63" i="14"/>
  <c r="X63" i="14" s="1"/>
  <c r="Y63" i="14" s="1"/>
  <c r="W62" i="14"/>
  <c r="X62" i="14" s="1"/>
  <c r="Y62" i="14" s="1"/>
  <c r="W61" i="14"/>
  <c r="X61" i="14" s="1"/>
  <c r="Y61" i="14" s="1"/>
  <c r="W60" i="14"/>
  <c r="X60" i="14" s="1"/>
  <c r="Y60" i="14" s="1"/>
  <c r="W59" i="14"/>
  <c r="X59" i="14" s="1"/>
  <c r="Y59" i="14" s="1"/>
  <c r="W58" i="14"/>
  <c r="X58" i="14" s="1"/>
  <c r="X57" i="14"/>
  <c r="Y57" i="14" s="1"/>
  <c r="W57" i="14"/>
  <c r="W56" i="14"/>
  <c r="X56" i="14" s="1"/>
  <c r="W55" i="14"/>
  <c r="X55" i="14" s="1"/>
  <c r="Y55" i="14" s="1"/>
  <c r="W54" i="14"/>
  <c r="X54" i="14" s="1"/>
  <c r="Y54" i="14" s="1"/>
  <c r="W53" i="14"/>
  <c r="X53" i="14" s="1"/>
  <c r="Y53" i="14" s="1"/>
  <c r="W52" i="14"/>
  <c r="X52" i="14" s="1"/>
  <c r="Y52" i="14" s="1"/>
  <c r="X51" i="14"/>
  <c r="Y51" i="14" s="1"/>
  <c r="W51" i="14"/>
  <c r="W50" i="14"/>
  <c r="X50" i="14" s="1"/>
  <c r="Y50" i="14" s="1"/>
  <c r="X49" i="14"/>
  <c r="Y49" i="14" s="1"/>
  <c r="W49" i="14"/>
  <c r="W48" i="14"/>
  <c r="X48" i="14" s="1"/>
  <c r="Y48" i="14" s="1"/>
  <c r="W47" i="14"/>
  <c r="X47" i="14" s="1"/>
  <c r="Y47" i="14" s="1"/>
  <c r="W46" i="14"/>
  <c r="X46" i="14" s="1"/>
  <c r="Y46" i="14" s="1"/>
  <c r="W45" i="14"/>
  <c r="X45" i="14" s="1"/>
  <c r="Y45" i="14" s="1"/>
  <c r="W44" i="14"/>
  <c r="X44" i="14" s="1"/>
  <c r="Y44" i="14" s="1"/>
  <c r="X43" i="14"/>
  <c r="Y43"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W35" i="14"/>
  <c r="X35" i="14" s="1"/>
  <c r="Y35" i="14" s="1"/>
  <c r="W34" i="14"/>
  <c r="X34" i="14" s="1"/>
  <c r="Y34" i="14" s="1"/>
  <c r="X33" i="14"/>
  <c r="Y33" i="14" s="1"/>
  <c r="W33" i="14"/>
  <c r="W32" i="14"/>
  <c r="X32" i="14" s="1"/>
  <c r="Y32" i="14" s="1"/>
  <c r="W31" i="14"/>
  <c r="W30" i="14"/>
  <c r="W29" i="14"/>
  <c r="W28" i="14"/>
  <c r="X31" i="14" s="1"/>
  <c r="W27" i="14"/>
  <c r="X30" i="14" s="1"/>
  <c r="W26" i="14"/>
  <c r="X29" i="14" s="1"/>
  <c r="W25" i="14"/>
  <c r="X20" i="14" s="1"/>
  <c r="Y28" i="14" s="1"/>
  <c r="W24" i="14"/>
  <c r="W23" i="14"/>
  <c r="X19" i="14" s="1"/>
  <c r="Y27" i="14" s="1"/>
  <c r="W22" i="14"/>
  <c r="X22" i="14" s="1"/>
  <c r="W21" i="14"/>
  <c r="X21" i="14" s="1"/>
  <c r="Y21" i="14" s="1"/>
  <c r="W20" i="14"/>
  <c r="X28" i="14" s="1"/>
  <c r="Y31" i="14" s="1"/>
  <c r="W19" i="14"/>
  <c r="X27" i="14" s="1"/>
  <c r="Y30" i="14" s="1"/>
  <c r="W18" i="14"/>
  <c r="X26" i="14" s="1"/>
  <c r="Y29"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25"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T86" i="14"/>
  <c r="U86" i="14" s="1"/>
  <c r="S86" i="14"/>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S59" i="14"/>
  <c r="T59" i="14" s="1"/>
  <c r="U59" i="14" s="1"/>
  <c r="S58" i="14"/>
  <c r="T58" i="14" s="1"/>
  <c r="S57" i="14"/>
  <c r="T57" i="14" s="1"/>
  <c r="S56" i="14"/>
  <c r="T56" i="14" s="1"/>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T44" i="14"/>
  <c r="U44" i="14" s="1"/>
  <c r="S44" i="14"/>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T32" i="14" s="1"/>
  <c r="U32" i="14" s="1"/>
  <c r="S31" i="14"/>
  <c r="S30" i="14"/>
  <c r="S29" i="14"/>
  <c r="S28" i="14"/>
  <c r="T31" i="14" s="1"/>
  <c r="S27" i="14"/>
  <c r="T30" i="14" s="1"/>
  <c r="S26" i="14"/>
  <c r="T29" i="14" s="1"/>
  <c r="S25" i="14"/>
  <c r="T25" i="14" s="1"/>
  <c r="S24" i="14"/>
  <c r="S23" i="14"/>
  <c r="T23" i="14" s="1"/>
  <c r="S22" i="14"/>
  <c r="T22" i="14" s="1"/>
  <c r="S21" i="14"/>
  <c r="T21" i="14" s="1"/>
  <c r="U21" i="14" s="1"/>
  <c r="S20" i="14"/>
  <c r="T28" i="14" s="1"/>
  <c r="U31" i="14" s="1"/>
  <c r="T19" i="14"/>
  <c r="U27" i="14" s="1"/>
  <c r="S19" i="14"/>
  <c r="T27" i="14" s="1"/>
  <c r="U30" i="14" s="1"/>
  <c r="S18" i="14"/>
  <c r="T26" i="14" s="1"/>
  <c r="U29"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T8" i="14"/>
  <c r="U8" i="14" s="1"/>
  <c r="S8" i="14"/>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P88" i="14"/>
  <c r="Q88" i="14" s="1"/>
  <c r="O88" i="14"/>
  <c r="O87" i="14"/>
  <c r="P87" i="14" s="1"/>
  <c r="Q87" i="14" s="1"/>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O43" i="14"/>
  <c r="P43" i="14" s="1"/>
  <c r="Q43" i="14" s="1"/>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O30" i="14"/>
  <c r="O29" i="14"/>
  <c r="O28" i="14"/>
  <c r="P31" i="14" s="1"/>
  <c r="O27" i="14"/>
  <c r="P30" i="14" s="1"/>
  <c r="O26" i="14"/>
  <c r="P29" i="14" s="1"/>
  <c r="O25" i="14"/>
  <c r="O24" i="14"/>
  <c r="O23" i="14"/>
  <c r="O22" i="14"/>
  <c r="P22" i="14" s="1"/>
  <c r="O21" i="14"/>
  <c r="P20" i="14"/>
  <c r="Q28" i="14" s="1"/>
  <c r="O20" i="14"/>
  <c r="P28" i="14" s="1"/>
  <c r="Q31" i="14" s="1"/>
  <c r="P19" i="14"/>
  <c r="Q27" i="14" s="1"/>
  <c r="O19" i="14"/>
  <c r="P27" i="14" s="1"/>
  <c r="Q30" i="14" s="1"/>
  <c r="O18" i="14"/>
  <c r="P26" i="14" s="1"/>
  <c r="Q29" i="14" s="1"/>
  <c r="O17" i="14"/>
  <c r="P17" i="14" s="1"/>
  <c r="Q17" i="14" s="1"/>
  <c r="P16" i="14"/>
  <c r="Q16" i="14" s="1"/>
  <c r="O16" i="14"/>
  <c r="O15" i="14"/>
  <c r="P15" i="14" s="1"/>
  <c r="Q15" i="14" s="1"/>
  <c r="P14" i="14"/>
  <c r="Q14" i="14" s="1"/>
  <c r="O14" i="14"/>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L87" i="14"/>
  <c r="M87" i="14" s="1"/>
  <c r="K87" i="14"/>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L75" i="14"/>
  <c r="M75" i="14" s="1"/>
  <c r="K75" i="14"/>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L59" i="14"/>
  <c r="M59" i="14" s="1"/>
  <c r="K59" i="14"/>
  <c r="K58" i="14"/>
  <c r="L58" i="14" s="1"/>
  <c r="K57" i="14"/>
  <c r="L57" i="14" s="1"/>
  <c r="K56" i="14"/>
  <c r="L56" i="14" s="1"/>
  <c r="K55" i="14"/>
  <c r="L55" i="14" s="1"/>
  <c r="M55" i="14" s="1"/>
  <c r="K54" i="14"/>
  <c r="L54" i="14" s="1"/>
  <c r="M54" i="14" s="1"/>
  <c r="L53" i="14"/>
  <c r="M53" i="14" s="1"/>
  <c r="K53" i="14"/>
  <c r="K52" i="14"/>
  <c r="L52" i="14" s="1"/>
  <c r="M52" i="14" s="1"/>
  <c r="L51" i="14"/>
  <c r="M51" i="14" s="1"/>
  <c r="K51" i="14"/>
  <c r="K50" i="14"/>
  <c r="L50" i="14" s="1"/>
  <c r="M50" i="14" s="1"/>
  <c r="K49" i="14"/>
  <c r="L49" i="14" s="1"/>
  <c r="M49" i="14" s="1"/>
  <c r="K48" i="14"/>
  <c r="L48" i="14" s="1"/>
  <c r="M48" i="14" s="1"/>
  <c r="K47" i="14"/>
  <c r="L47" i="14" s="1"/>
  <c r="M47" i="14" s="1"/>
  <c r="K46" i="14"/>
  <c r="L46" i="14" s="1"/>
  <c r="M46" i="14" s="1"/>
  <c r="L45" i="14"/>
  <c r="M45" i="14" s="1"/>
  <c r="K45" i="14"/>
  <c r="K44" i="14"/>
  <c r="L44" i="14" s="1"/>
  <c r="M44" i="14" s="1"/>
  <c r="L43" i="14"/>
  <c r="M43" i="14" s="1"/>
  <c r="K43" i="14"/>
  <c r="K42" i="14"/>
  <c r="L42" i="14" s="1"/>
  <c r="M42" i="14" s="1"/>
  <c r="K41" i="14"/>
  <c r="L41" i="14" s="1"/>
  <c r="M41" i="14" s="1"/>
  <c r="K40" i="14"/>
  <c r="L40" i="14" s="1"/>
  <c r="M40" i="14" s="1"/>
  <c r="K39" i="14"/>
  <c r="L39" i="14" s="1"/>
  <c r="M39" i="14" s="1"/>
  <c r="K38" i="14"/>
  <c r="L38" i="14" s="1"/>
  <c r="M38" i="14" s="1"/>
  <c r="L37" i="14"/>
  <c r="M37" i="14" s="1"/>
  <c r="K37" i="14"/>
  <c r="K36" i="14"/>
  <c r="L36" i="14" s="1"/>
  <c r="M36" i="14" s="1"/>
  <c r="L35" i="14"/>
  <c r="M35" i="14" s="1"/>
  <c r="K35" i="14"/>
  <c r="K34" i="14"/>
  <c r="L34" i="14" s="1"/>
  <c r="M34" i="14" s="1"/>
  <c r="K33" i="14"/>
  <c r="L33" i="14" s="1"/>
  <c r="M33" i="14" s="1"/>
  <c r="K32" i="14"/>
  <c r="L32" i="14" s="1"/>
  <c r="M32" i="14" s="1"/>
  <c r="K31" i="14"/>
  <c r="K30" i="14"/>
  <c r="K29" i="14"/>
  <c r="K28" i="14"/>
  <c r="L31" i="14" s="1"/>
  <c r="K27" i="14"/>
  <c r="L30" i="14" s="1"/>
  <c r="K26" i="14"/>
  <c r="L29" i="14" s="1"/>
  <c r="K25" i="14"/>
  <c r="K24" i="14"/>
  <c r="L24" i="14" s="1"/>
  <c r="M24" i="14" s="1"/>
  <c r="K23" i="14"/>
  <c r="K22" i="14"/>
  <c r="K21" i="14"/>
  <c r="L21" i="14" s="1"/>
  <c r="M21" i="14" s="1"/>
  <c r="K20" i="14"/>
  <c r="L28" i="14" s="1"/>
  <c r="M31" i="14" s="1"/>
  <c r="L19" i="14"/>
  <c r="M27" i="14" s="1"/>
  <c r="K19" i="14"/>
  <c r="L27" i="14" s="1"/>
  <c r="M30" i="14" s="1"/>
  <c r="K18" i="14"/>
  <c r="L26" i="14" s="1"/>
  <c r="M29"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K24" i="13"/>
  <c r="K23" i="13"/>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L22" i="14" l="1"/>
  <c r="P23" i="14"/>
  <c r="X7" i="14"/>
  <c r="Y7" i="14" s="1"/>
  <c r="Y58" i="14"/>
  <c r="AB24" i="14"/>
  <c r="AC24" i="14" s="1"/>
  <c r="M58" i="14"/>
  <c r="P18" i="14"/>
  <c r="Q26" i="14" s="1"/>
  <c r="P24" i="14"/>
  <c r="Q24" i="14" s="1"/>
  <c r="Q58" i="14"/>
  <c r="X23" i="14"/>
  <c r="Y23" i="14" s="1"/>
  <c r="Y56" i="14"/>
  <c r="L25" i="14"/>
  <c r="M25" i="14" s="1"/>
  <c r="L20" i="14"/>
  <c r="M28" i="14" s="1"/>
  <c r="L23" i="14"/>
  <c r="M23" i="14" s="1"/>
  <c r="M56" i="14"/>
  <c r="P21" i="14"/>
  <c r="Q21" i="14" s="1"/>
  <c r="P25" i="14"/>
  <c r="T18" i="14"/>
  <c r="U26" i="14" s="1"/>
  <c r="T20" i="14"/>
  <c r="U28" i="14" s="1"/>
  <c r="T24" i="14"/>
  <c r="U24" i="14" s="1"/>
  <c r="X24" i="14"/>
  <c r="Y24" i="14" s="1"/>
  <c r="AC58" i="14"/>
  <c r="X25" i="13"/>
  <c r="Y25" i="13" s="1"/>
  <c r="L25" i="13"/>
  <c r="M25" i="13" s="1"/>
  <c r="L23" i="13"/>
  <c r="M23" i="13"/>
  <c r="M20" i="13"/>
  <c r="X2" i="13"/>
  <c r="Y2" i="13" s="1"/>
  <c r="P23" i="13"/>
  <c r="Q20" i="13" s="1"/>
  <c r="T20" i="13"/>
  <c r="U28" i="13" s="1"/>
  <c r="U58" i="13"/>
  <c r="Q58" i="13"/>
  <c r="U57" i="13"/>
  <c r="AB20" i="13"/>
  <c r="AC28" i="13" s="1"/>
  <c r="AC56" i="13"/>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2" i="14"/>
  <c r="AC18" i="14"/>
  <c r="AC56" i="14"/>
  <c r="AC57" i="14"/>
  <c r="AB18" i="14"/>
  <c r="AC26" i="14" s="1"/>
  <c r="AC19" i="14"/>
  <c r="AB25" i="14"/>
  <c r="Y22" i="14"/>
  <c r="Y18" i="14"/>
  <c r="Y25" i="14"/>
  <c r="Y20" i="14"/>
  <c r="X18" i="14"/>
  <c r="Y26" i="14" s="1"/>
  <c r="Y19" i="14"/>
  <c r="U22" i="14"/>
  <c r="U18" i="14"/>
  <c r="U23" i="14"/>
  <c r="U19" i="14"/>
  <c r="U56" i="14"/>
  <c r="U57" i="14"/>
  <c r="U25" i="14"/>
  <c r="U20" i="14"/>
  <c r="U58" i="14"/>
  <c r="Q25" i="14"/>
  <c r="Q20" i="14"/>
  <c r="Q22" i="14"/>
  <c r="Q18" i="14"/>
  <c r="Q23" i="14"/>
  <c r="Q19" i="14"/>
  <c r="Q57" i="14"/>
  <c r="M22" i="14"/>
  <c r="M18" i="14"/>
  <c r="M57" i="14"/>
  <c r="L18" i="14"/>
  <c r="M26" i="14" s="1"/>
  <c r="M19"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M20" i="14" l="1"/>
  <c r="U21" i="13"/>
  <c r="U18" i="13"/>
  <c r="AC25" i="14"/>
  <c r="AC20" i="14"/>
  <c r="U22" i="13"/>
  <c r="U19" i="13"/>
  <c r="M21" i="13"/>
  <c r="M18" i="13"/>
  <c r="G23" i="13"/>
  <c r="G22" i="13"/>
  <c r="G21" i="13"/>
  <c r="G7" i="5"/>
  <c r="G6" i="5"/>
  <c r="G4" i="5"/>
  <c r="G2" i="5"/>
  <c r="H24" i="5" s="1"/>
  <c r="H4" i="5" l="1"/>
  <c r="E81" i="5"/>
  <c r="E80" i="5"/>
  <c r="G22" i="5"/>
  <c r="H18" i="5" s="1"/>
  <c r="G17" i="5"/>
  <c r="G16" i="5"/>
  <c r="G25" i="14" l="1"/>
  <c r="G24"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H9" i="5" l="1"/>
  <c r="I9" i="5" s="1"/>
  <c r="H12" i="5"/>
  <c r="I12" i="5" s="1"/>
  <c r="G28" i="14"/>
  <c r="G29" i="14"/>
  <c r="G30" i="14"/>
  <c r="G31" i="14"/>
  <c r="G32" i="14"/>
  <c r="G33" i="14"/>
  <c r="G34" i="14"/>
  <c r="H34" i="14" s="1"/>
  <c r="I34" i="14" s="1"/>
  <c r="G35" i="14"/>
  <c r="H35" i="14" s="1"/>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27" i="14"/>
  <c r="G26" i="14"/>
  <c r="H29" i="14" s="1"/>
  <c r="G20" i="14"/>
  <c r="G19" i="14"/>
  <c r="G18" i="14"/>
  <c r="H26" i="14" s="1"/>
  <c r="I29" i="14" s="1"/>
  <c r="G17" i="14"/>
  <c r="G16" i="14"/>
  <c r="G15" i="14"/>
  <c r="G14" i="14"/>
  <c r="G4"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23" i="5"/>
  <c r="H22" i="5"/>
  <c r="G21" i="5"/>
  <c r="H21" i="5" s="1"/>
  <c r="I21" i="5" s="1"/>
  <c r="H41" i="13" l="1"/>
  <c r="I41" i="13" s="1"/>
  <c r="I57" i="13"/>
  <c r="M81" i="13"/>
  <c r="AC81" i="13"/>
  <c r="U81" i="13"/>
  <c r="Y81" i="13"/>
  <c r="Q81" i="13"/>
  <c r="Y80" i="13"/>
  <c r="AC80" i="13"/>
  <c r="Q80" i="13"/>
  <c r="M80" i="13"/>
  <c r="U80" i="13"/>
  <c r="I61" i="5"/>
  <c r="I58" i="5"/>
  <c r="I60" i="5"/>
  <c r="I57" i="5"/>
  <c r="I59" i="5"/>
  <c r="I56" i="5"/>
  <c r="H38" i="14"/>
  <c r="I38" i="14" s="1"/>
  <c r="I83" i="5"/>
  <c r="I80" i="5"/>
  <c r="I84" i="5"/>
  <c r="I81" i="5"/>
  <c r="I50" i="5"/>
  <c r="I80" i="13"/>
  <c r="H16" i="13"/>
  <c r="I16" i="13" s="1"/>
  <c r="H2" i="13"/>
  <c r="I2" i="13" s="1"/>
  <c r="H17" i="13"/>
  <c r="I17" i="13" s="1"/>
  <c r="I20" i="5"/>
  <c r="I81" i="13"/>
  <c r="I25" i="5"/>
  <c r="I19" i="5"/>
  <c r="I23" i="5"/>
  <c r="I18"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0" i="14"/>
  <c r="I28" i="14" s="1"/>
  <c r="K28" i="11" s="1"/>
  <c r="I24" i="11"/>
  <c r="AY37" i="11"/>
  <c r="BI35" i="11"/>
  <c r="T49" i="11"/>
  <c r="BH80" i="11"/>
  <c r="K93" i="11"/>
  <c r="K91" i="11"/>
  <c r="K90" i="11"/>
  <c r="K89" i="11"/>
  <c r="K87" i="11"/>
  <c r="K86" i="11"/>
  <c r="K85" i="11"/>
  <c r="J83" i="11"/>
  <c r="K82" i="11"/>
  <c r="H81" i="14"/>
  <c r="J81" i="11" s="1"/>
  <c r="J79" i="11"/>
  <c r="K78" i="11"/>
  <c r="K77" i="11"/>
  <c r="K76" i="11"/>
  <c r="K75" i="11"/>
  <c r="K74" i="11"/>
  <c r="K73" i="11"/>
  <c r="K72" i="11"/>
  <c r="K71" i="11"/>
  <c r="K70" i="11"/>
  <c r="K69" i="11"/>
  <c r="K68" i="11"/>
  <c r="K67" i="11"/>
  <c r="K66" i="11"/>
  <c r="K65" i="11"/>
  <c r="K64" i="11"/>
  <c r="K63" i="11"/>
  <c r="K62" i="11"/>
  <c r="K61" i="11"/>
  <c r="K60" i="11"/>
  <c r="H59" i="14"/>
  <c r="H57" i="14"/>
  <c r="I57" i="14" s="1"/>
  <c r="H56" i="14"/>
  <c r="I56" i="14" s="1"/>
  <c r="K54" i="11"/>
  <c r="J53" i="11"/>
  <c r="H49" i="14"/>
  <c r="H46" i="14"/>
  <c r="I45" i="11"/>
  <c r="H42" i="14"/>
  <c r="I41" i="11"/>
  <c r="J37" i="11"/>
  <c r="J36" i="11"/>
  <c r="I35" i="11"/>
  <c r="K34" i="11"/>
  <c r="H33" i="14"/>
  <c r="I33" i="14" s="1"/>
  <c r="K33" i="11" s="1"/>
  <c r="H32" i="14"/>
  <c r="I32" i="14" s="1"/>
  <c r="K32" i="11" s="1"/>
  <c r="H31" i="14"/>
  <c r="J31" i="11" s="1"/>
  <c r="H30" i="14"/>
  <c r="J30" i="11" s="1"/>
  <c r="G23" i="14"/>
  <c r="H19" i="14" s="1"/>
  <c r="I27" i="14" s="1"/>
  <c r="K27" i="11" s="1"/>
  <c r="G22" i="14"/>
  <c r="I22" i="11" s="1"/>
  <c r="G21" i="14"/>
  <c r="H21" i="14" s="1"/>
  <c r="I21" i="14" s="1"/>
  <c r="K21" i="11" s="1"/>
  <c r="H28" i="14"/>
  <c r="I31" i="14" s="1"/>
  <c r="K31" i="11" s="1"/>
  <c r="H27" i="14"/>
  <c r="I30" i="14" s="1"/>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3" i="14"/>
  <c r="AO40" i="11"/>
  <c r="K37" i="11"/>
  <c r="U37" i="11"/>
  <c r="T41" i="11"/>
  <c r="U80" i="11"/>
  <c r="AE18" i="11"/>
  <c r="AO44" i="11"/>
  <c r="AY36" i="11"/>
  <c r="U81" i="11"/>
  <c r="K36" i="11"/>
  <c r="U39" i="11"/>
  <c r="U41" i="11"/>
  <c r="AY81" i="11"/>
  <c r="H22" i="14"/>
  <c r="H18" i="14"/>
  <c r="U82" i="11"/>
  <c r="AN36" i="11"/>
  <c r="I81" i="14"/>
  <c r="K81" i="11" s="1"/>
  <c r="U49" i="11"/>
  <c r="BI20" i="11"/>
  <c r="BI19" i="11"/>
  <c r="AY20" i="11"/>
  <c r="AO19" i="11"/>
  <c r="AE20" i="11"/>
  <c r="U20" i="11"/>
  <c r="I35" i="14"/>
  <c r="H48" i="14"/>
  <c r="I48" i="14" s="1"/>
  <c r="H25" i="14"/>
  <c r="H24" i="14"/>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I18" i="13"/>
  <c r="BF21" i="11"/>
  <c r="I19" i="13"/>
  <c r="H19" i="11" s="1"/>
  <c r="I20" i="13"/>
  <c r="I25" i="14"/>
  <c r="K25" i="11" s="1"/>
  <c r="I20" i="14"/>
  <c r="K20" i="11" s="1"/>
  <c r="J25" i="11"/>
  <c r="I22" i="14"/>
  <c r="K22" i="11" s="1"/>
  <c r="I18" i="14"/>
  <c r="J22" i="11"/>
  <c r="I23" i="14"/>
  <c r="K23" i="11" s="1"/>
  <c r="I19" i="14"/>
  <c r="K19" i="11" s="1"/>
  <c r="J23" i="11"/>
  <c r="J80" i="11"/>
  <c r="I80" i="14"/>
  <c r="K80" i="11" s="1"/>
  <c r="I24" i="14"/>
  <c r="K24" i="11" s="1"/>
  <c r="J24" i="11"/>
  <c r="I26"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AS12" i="11" l="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<sst xmlns="http://schemas.openxmlformats.org/spreadsheetml/2006/main" count="1119" uniqueCount="403">
  <si>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</si>
  <si>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</si>
  <si>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</si>
  <si>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</si>
  <si>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</si>
  <si>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</si>
  <si>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</si>
  <si>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</si>
  <si>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</si>
  <si>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</si>
  <si>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</si>
  <si>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</si>
  <si>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</si>
  <si>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</si>
  <si>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</si>
  <si>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</si>
  <si>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</si>
  <si>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</si>
  <si>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</si>
  <si>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</si>
  <si>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</si>
  <si>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</si>
  <si>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</si>
  <si>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</si>
  <si>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</si>
  <si>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</si>
  <si>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</si>
  <si>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</si>
  <si>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</si>
  <si>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</si>
  <si>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</si>
  <si>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</si>
  <si>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</si>
  <si>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</si>
  <si>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</si>
  <si>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</si>
  <si>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</si>
  <si>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</si>
  <si>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</si>
  <si>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</si>
  <si>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</si>
  <si>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</si>
  <si>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</si>
  <si>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</si>
  <si>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</si>
  <si>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</si>
  <si>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</si>
  <si>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</si>
  <si>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</si>
  <si>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</si>
  <si>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</si>
  <si>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</si>
  <si>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</si>
  <si>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</si>
  <si>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</si>
  <si>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</si>
  <si>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</si>
  <si>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</si>
  <si>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</si>
  <si>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</si>
  <si>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</si>
  <si>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</si>
  <si>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</si>
  <si>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</si>
  <si>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</si>
  <si>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</si>
  <si>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</si>
  <si>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</si>
  <si>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</si>
  <si>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</si>
  <si>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</si>
  <si>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</si>
  <si>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</si>
  <si>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</si>
  <si>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</si>
  <si>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</si>
  <si>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</si>
  <si>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</si>
  <si>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</si>
  <si>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</si>
  <si>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</si>
  <si>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</si>
  <si>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</si>
  <si>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</si>
  <si>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</si>
  <si>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</si>
  <si>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</si>
  <si>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</si>
  <si>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</si>
  <si>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</si>
  <si>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</si>
  <si>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</si>
  <si>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</si>
  <si>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</si>
  <si>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</si>
  <si>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</si>
  <si>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</si>
  <si>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</si>
  <si>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</si>
  <si>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</si>
  <si>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</si>
  <si>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</si>
  <si>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</si>
  <si>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</si>
  <si>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</si>
  <si>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</si>
  <si>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</si>
  <si>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</si>
  <si>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</si>
  <si>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</si>
  <si>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</si>
  <si>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</si>
  <si>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</si>
  <si>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</si>
  <si>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</si>
  <si>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</si>
  <si>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</si>
  <si>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</si>
  <si>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</si>
  <si>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</si>
  <si>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</si>
  <si>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</si>
  <si>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</si>
  <si>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</si>
  <si>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</si>
  <si>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</si>
  <si>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</si>
  <si>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</si>
  <si>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</si>
  <si>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</si>
  <si>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</si>
  <si>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</si>
  <si>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</si>
  <si>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</si>
  <si>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</si>
  <si>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</si>
  <si>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</si>
  <si>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</si>
  <si>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</si>
  <si>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</si>
  <si>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</si>
  <si>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</si>
  <si>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</si>
  <si>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</si>
  <si>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</si>
  <si>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</si>
  <si>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</si>
  <si>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</si>
  <si>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</si>
  <si>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</si>
  <si>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</si>
  <si>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</si>
  <si>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</si>
  <si>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</si>
  <si>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</si>
  <si>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</si>
  <si>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</si>
  <si>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</si>
  <si>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</si>
  <si>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</si>
  <si>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</si>
  <si>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</si>
  <si>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</si>
  <si>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</si>
  <si>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</si>
  <si>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</si>
  <si>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</si>
  <si>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</si>
  <si>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</si>
  <si>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</si>
  <si>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</si>
  <si>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</si>
  <si>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</si>
  <si>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</si>
  <si>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</si>
  <si>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</si>
  <si>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</si>
  <si>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</si>
  <si>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</si>
  <si>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</si>
  <si>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</si>
  <si>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</si>
  <si>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</si>
  <si>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</si>
  <si>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</si>
  <si>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</si>
  <si>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</si>
  <si>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</si>
  <si>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</si>
  <si>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</si>
  <si>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</si>
  <si>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</si>
  <si>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</si>
  <si>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</si>
  <si>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</si>
  <si>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</si>
  <si>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</si>
  <si>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</si>
  <si>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</si>
  <si>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</si>
  <si>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</si>
  <si>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</si>
  <si>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</si>
  <si>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</si>
  <si>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</si>
  <si>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</si>
  <si>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</si>
  <si>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</si>
  <si>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</si>
  <si>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</si>
  <si>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</si>
  <si>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</si>
  <si>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</si>
  <si>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</si>
  <si>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</si>
  <si>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</si>
  <si>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</si>
  <si>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</si>
  <si>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</si>
  <si>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</si>
  <si>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</si>
  <si>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</si>
  <si>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</si>
  <si>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</si>
  <si>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</si>
  <si>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</si>
  <si>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</si>
  <si>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</si>
  <si>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</si>
  <si>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</si>
  <si>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</si>
  <si>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</si>
  <si>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</si>
  <si>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</si>
  <si>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</si>
  <si>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</si>
  <si>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</si>
  <si>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</si>
  <si>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</si>
  <si>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</si>
  <si>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</si>
  <si>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</si>
  <si>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</si>
  <si>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</si>
  <si>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</si>
  <si>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</si>
  <si>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</si>
  <si>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</si>
  <si>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</si>
  <si>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</si>
  <si>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</si>
  <si>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</si>
  <si>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</si>
  <si>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</si>
  <si>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</si>
  <si>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</si>
  <si>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</si>
  <si>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</si>
  <si>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</si>
  <si>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</si>
  <si>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</si>
  <si>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</si>
  <si>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</si>
  <si>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</si>
  <si>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</si>
  <si>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</si>
  <si>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</si>
  <si>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</si>
  <si>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</si>
  <si>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</si>
  <si>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</si>
  <si>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</si>
  <si>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</si>
  <si>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</si>
  <si>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</si>
  <si>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</si>
  <si>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</si>
  <si>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</si>
  <si>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</si>
  <si>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</si>
  <si>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</si>
  <si>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</si>
  <si>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</si>
  <si>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</si>
  <si>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</si>
  <si>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</si>
  <si>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</si>
  <si>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</si>
  <si>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</si>
  <si>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</si>
  <si>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</si>
  <si>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</si>
  <si>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</si>
  <si>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</si>
  <si>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</si>
  <si>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</si>
  <si>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</si>
  <si>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</si>
  <si>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</si>
  <si>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</si>
  <si>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</si>
  <si>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</si>
  <si>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</si>
  <si>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</si>
  <si>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</si>
  <si>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</si>
  <si>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</si>
  <si>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</si>
  <si>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</si>
  <si>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</si>
  <si>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</si>
  <si>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</si>
  <si>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</si>
  <si>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</si>
  <si>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</si>
  <si>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</si>
  <si>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</si>
  <si>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</si>
  <si>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</si>
  <si>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</si>
  <si>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</si>
  <si>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</si>
  <si>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</si>
  <si>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</si>
  <si>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</si>
  <si>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</si>
  <si>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</si>
  <si>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</si>
  <si>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</si>
  <si>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</si>
  <si>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</si>
  <si>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</si>
  <si>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</si>
  <si>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</si>
  <si>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</si>
  <si>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</si>
  <si>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</si>
  <si>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</si>
  <si>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</si>
  <si>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</si>
  <si>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</si>
  <si>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</si>
  <si>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</si>
  <si>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</si>
  <si>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</si>
  <si>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</si>
  <si>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</si>
  <si>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</si>
  <si>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</si>
  <si>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</si>
  <si>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</si>
  <si>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</si>
  <si>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</si>
  <si>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</si>
  <si>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</si>
  <si>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</si>
  <si>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</si>
  <si>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</si>
  <si>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</si>
  <si>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</si>
  <si>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</si>
  <si>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</si>
  <si>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</si>
  <si>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</si>
  <si>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</si>
  <si>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</si>
  <si>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</si>
  <si>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</si>
  <si>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</si>
  <si>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</si>
  <si>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</si>
  <si>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</si>
  <si>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</si>
  <si>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</si>
  <si>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</si>
  <si>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</si>
  <si>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</si>
  <si>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</si>
  <si>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</si>
  <si>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</si>
  <si>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</si>
  <si>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</si>
  <si>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</si>
  <si>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</si>
  <si>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</si>
  <si>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</si>
  <si>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</si>
  <si>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</si>
  <si>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</si>
  <si>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</si>
  <si>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</si>
  <si>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</si>
  <si>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</si>
  <si>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</si>
  <si>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</si>
  <si>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</si>
  <si>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</si>
  <si>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</si>
  <si>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</si>
  <si>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</si>
  <si>
    <t>* = 0.75</t>
  </si>
  <si>
    <t>* = 1/1.5</t>
  </si>
  <si>
    <t>* = 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</si>
</sst>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zoomScale="75" zoomScaleNormal="75" workbookViewId="0">
      <selection activeCell="A2" sqref="A2"/>
    </sheetView>
  </sheetViews>
  <sheetFormatPr defaultRowHeight="15" x14ac:dyDescent="0.25"/>
  <cols>
    <col min="1" max="1" width="74" style="29" customWidth="1"/>
    <col min="2" max="2" width="28" customWidth="1"/>
    <col min="3" max="3" width="48.5703125" style="23" bestFit="1" customWidth="1"/>
    <col min="4" max="4" width="50.7109375" style="27" bestFit="1" customWidth="1"/>
    <col min="5" max="5" width="28.7109375" style="28" bestFit="1" customWidth="1"/>
    <col min="6" max="6" width="48.5703125" style="23" bestFit="1" customWidth="1"/>
    <col min="7" max="7" width="48.5703125" style="27" bestFit="1" customWidth="1"/>
    <col min="8" max="8" width="28.7109375" style="28" bestFit="1" customWidth="1"/>
    <col min="9" max="9" width="50.7109375" style="23" bestFit="1" customWidth="1"/>
    <col min="10" max="10" width="48.5703125" style="27" bestFit="1" customWidth="1"/>
    <col min="11" max="11" width="28.7109375" style="28" bestFit="1" customWidth="1"/>
    <col min="12" max="16384" width="9.140625" style="29"/>
  </cols>
  <sheetData>
    <row r="1" spans="1:11" s="22" customFormat="1" x14ac:dyDescent="0.25">
      <c r="B1" s="1" t="s">
        <v>278</v>
      </c>
      <c r="C1" s="23">
        <v>511</v>
      </c>
      <c r="D1" s="24">
        <v>512</v>
      </c>
      <c r="E1" s="25">
        <v>513</v>
      </c>
      <c r="F1" s="23">
        <v>521</v>
      </c>
      <c r="G1" s="24">
        <v>522</v>
      </c>
      <c r="H1" s="28">
        <v>523</v>
      </c>
      <c r="I1" s="23">
        <v>531</v>
      </c>
      <c r="J1" s="24">
        <v>532</v>
      </c>
      <c r="K1" s="25">
        <v>533</v>
      </c>
    </row>
    <row r="2" spans="1:11" x14ac:dyDescent="0.25">
      <c r="A2" s="26" t="s">
        <v>95</v>
      </c>
      <c r="B2" t="s">
        <v>279</v>
      </c>
      <c r="C2" s="23" t="s">
        <v>0</v>
      </c>
      <c r="D2" s="24" t="s">
        <v>205</v>
      </c>
      <c r="F2" s="23" t="s">
        <v>12</v>
      </c>
      <c r="G2" s="27" t="s">
        <v>0</v>
      </c>
      <c r="I2" s="23" t="s">
        <v>2</v>
      </c>
      <c r="J2" s="27" t="s">
        <v>0</v>
      </c>
    </row>
    <row r="3" spans="1:11" x14ac:dyDescent="0.25">
      <c r="A3" s="26" t="s">
        <v>90</v>
      </c>
      <c r="B3" t="s">
        <v>280</v>
      </c>
    </row>
    <row r="4" spans="1:11" x14ac:dyDescent="0.25">
      <c r="A4" s="26" t="s">
        <v>92</v>
      </c>
      <c r="B4" t="s">
        <v>281</v>
      </c>
      <c r="C4" s="23" t="s">
        <v>1</v>
      </c>
      <c r="D4" s="24" t="s">
        <v>396</v>
      </c>
      <c r="F4" s="23" t="s">
        <v>13</v>
      </c>
      <c r="I4" s="23" t="s">
        <v>215</v>
      </c>
    </row>
    <row r="5" spans="1:11" x14ac:dyDescent="0.25">
      <c r="A5" s="26" t="s">
        <v>91</v>
      </c>
      <c r="B5" t="s">
        <v>282</v>
      </c>
    </row>
    <row r="6" spans="1:11" x14ac:dyDescent="0.25">
      <c r="A6" s="26" t="s">
        <v>93</v>
      </c>
      <c r="B6" t="s">
        <v>283</v>
      </c>
      <c r="C6" s="23" t="s">
        <v>0</v>
      </c>
      <c r="D6" s="24" t="s">
        <v>205</v>
      </c>
      <c r="F6" s="23" t="s">
        <v>12</v>
      </c>
      <c r="G6" s="27" t="s">
        <v>0</v>
      </c>
      <c r="I6" s="23" t="s">
        <v>2</v>
      </c>
      <c r="J6" s="27" t="s">
        <v>0</v>
      </c>
    </row>
    <row r="7" spans="1:11" x14ac:dyDescent="0.25">
      <c r="A7" s="26" t="s">
        <v>94</v>
      </c>
      <c r="B7" t="s">
        <v>284</v>
      </c>
      <c r="C7" s="23" t="s">
        <v>0</v>
      </c>
      <c r="D7" s="24" t="s">
        <v>205</v>
      </c>
      <c r="F7" s="23" t="s">
        <v>12</v>
      </c>
      <c r="G7" s="27" t="s">
        <v>0</v>
      </c>
      <c r="I7" s="23" t="s">
        <v>2</v>
      </c>
      <c r="J7" s="27" t="s">
        <v>0</v>
      </c>
    </row>
    <row r="8" spans="1:11" x14ac:dyDescent="0.25">
      <c r="A8" s="26" t="s">
        <v>85</v>
      </c>
      <c r="B8" t="s">
        <v>285</v>
      </c>
    </row>
    <row r="9" spans="1:11" x14ac:dyDescent="0.25">
      <c r="A9" s="26" t="s">
        <v>87</v>
      </c>
      <c r="B9" t="s">
        <v>286</v>
      </c>
      <c r="C9" s="23" t="s">
        <v>1</v>
      </c>
      <c r="D9" s="24" t="s">
        <v>396</v>
      </c>
      <c r="F9" s="23" t="s">
        <v>13</v>
      </c>
      <c r="I9" s="23" t="s">
        <v>215</v>
      </c>
    </row>
    <row r="10" spans="1:11" x14ac:dyDescent="0.25">
      <c r="A10" s="26" t="s">
        <v>86</v>
      </c>
      <c r="B10" t="s">
        <v>287</v>
      </c>
    </row>
    <row r="11" spans="1:11" x14ac:dyDescent="0.25">
      <c r="A11" s="26" t="s">
        <v>88</v>
      </c>
      <c r="B11" t="s">
        <v>288</v>
      </c>
      <c r="C11" s="23" t="s">
        <v>0</v>
      </c>
      <c r="D11" s="24" t="s">
        <v>205</v>
      </c>
      <c r="F11" s="23" t="s">
        <v>12</v>
      </c>
      <c r="G11" s="27" t="s">
        <v>0</v>
      </c>
      <c r="I11" s="23" t="s">
        <v>2</v>
      </c>
      <c r="J11" s="27" t="s">
        <v>0</v>
      </c>
    </row>
    <row r="12" spans="1:11" x14ac:dyDescent="0.25">
      <c r="A12" s="26" t="s">
        <v>89</v>
      </c>
      <c r="B12" t="s">
        <v>289</v>
      </c>
      <c r="C12" s="23" t="s">
        <v>0</v>
      </c>
      <c r="D12" s="24" t="s">
        <v>205</v>
      </c>
      <c r="F12" s="23" t="s">
        <v>12</v>
      </c>
      <c r="G12" s="27" t="s">
        <v>0</v>
      </c>
      <c r="I12" s="23" t="s">
        <v>2</v>
      </c>
      <c r="J12" s="27" t="s">
        <v>0</v>
      </c>
    </row>
    <row r="13" spans="1:11" x14ac:dyDescent="0.25">
      <c r="A13" s="26" t="s">
        <v>96</v>
      </c>
      <c r="B13" t="s">
        <v>290</v>
      </c>
    </row>
    <row r="14" spans="1:11" x14ac:dyDescent="0.25">
      <c r="A14" s="26" t="s">
        <v>98</v>
      </c>
      <c r="B14" t="s">
        <v>291</v>
      </c>
    </row>
    <row r="15" spans="1:11" x14ac:dyDescent="0.25">
      <c r="A15" s="26" t="s">
        <v>97</v>
      </c>
      <c r="B15" t="s">
        <v>292</v>
      </c>
    </row>
    <row r="16" spans="1:11" x14ac:dyDescent="0.25">
      <c r="A16" s="26" t="s">
        <v>99</v>
      </c>
      <c r="B16" t="s">
        <v>293</v>
      </c>
    </row>
    <row r="17" spans="1:11" x14ac:dyDescent="0.25">
      <c r="A17" s="26" t="s">
        <v>100</v>
      </c>
      <c r="B17" t="s">
        <v>294</v>
      </c>
    </row>
    <row r="18" spans="1:11" x14ac:dyDescent="0.25">
      <c r="A18" s="26" t="s">
        <v>71</v>
      </c>
      <c r="B18" t="s">
        <v>295</v>
      </c>
      <c r="D18" s="24" t="s">
        <v>374</v>
      </c>
      <c r="E18" s="36" t="s">
        <v>374</v>
      </c>
      <c r="G18" s="24" t="s">
        <v>374</v>
      </c>
      <c r="H18" s="36" t="s">
        <v>374</v>
      </c>
      <c r="J18" s="24" t="s">
        <v>374</v>
      </c>
      <c r="K18" s="36" t="s">
        <v>374</v>
      </c>
    </row>
    <row r="19" spans="1:11" x14ac:dyDescent="0.25">
      <c r="A19" s="26" t="s">
        <v>72</v>
      </c>
      <c r="B19" t="s">
        <v>296</v>
      </c>
      <c r="D19" s="24" t="s">
        <v>375</v>
      </c>
      <c r="E19" s="36" t="s">
        <v>375</v>
      </c>
      <c r="G19" s="24" t="s">
        <v>375</v>
      </c>
      <c r="H19" s="36" t="s">
        <v>375</v>
      </c>
      <c r="J19" s="24" t="s">
        <v>375</v>
      </c>
      <c r="K19" s="36" t="s">
        <v>375</v>
      </c>
    </row>
    <row r="20" spans="1:11" x14ac:dyDescent="0.25">
      <c r="A20" s="26" t="s">
        <v>73</v>
      </c>
      <c r="B20" t="s">
        <v>297</v>
      </c>
      <c r="D20" s="24" t="s">
        <v>376</v>
      </c>
      <c r="E20" s="36" t="s">
        <v>376</v>
      </c>
      <c r="G20" s="24" t="s">
        <v>376</v>
      </c>
      <c r="H20" s="36" t="s">
        <v>376</v>
      </c>
      <c r="J20" s="24" t="s">
        <v>376</v>
      </c>
      <c r="K20" s="36" t="s">
        <v>376</v>
      </c>
    </row>
    <row r="21" spans="1:11" x14ac:dyDescent="0.25">
      <c r="A21" s="26" t="s">
        <v>76</v>
      </c>
      <c r="B21" t="s">
        <v>298</v>
      </c>
      <c r="C21" s="23" t="s">
        <v>368</v>
      </c>
      <c r="D21" s="35" t="s">
        <v>368</v>
      </c>
      <c r="E21" s="25"/>
      <c r="F21" s="23" t="s">
        <v>368</v>
      </c>
      <c r="G21" s="35" t="s">
        <v>368</v>
      </c>
      <c r="I21" s="23" t="s">
        <v>368</v>
      </c>
      <c r="J21" s="35" t="s">
        <v>368</v>
      </c>
    </row>
    <row r="22" spans="1:11" x14ac:dyDescent="0.25">
      <c r="A22" s="26" t="s">
        <v>74</v>
      </c>
      <c r="B22" t="s">
        <v>299</v>
      </c>
      <c r="C22" s="23" t="s">
        <v>369</v>
      </c>
      <c r="D22" s="35" t="s">
        <v>369</v>
      </c>
      <c r="E22" s="25"/>
      <c r="F22" s="23" t="s">
        <v>369</v>
      </c>
      <c r="G22" s="35" t="s">
        <v>369</v>
      </c>
      <c r="I22" s="23" t="s">
        <v>369</v>
      </c>
      <c r="J22" s="35" t="s">
        <v>369</v>
      </c>
    </row>
    <row r="23" spans="1:11" x14ac:dyDescent="0.25">
      <c r="A23" s="26" t="s">
        <v>75</v>
      </c>
      <c r="B23" t="s">
        <v>300</v>
      </c>
      <c r="C23" s="23" t="s">
        <v>370</v>
      </c>
      <c r="D23" s="35" t="s">
        <v>370</v>
      </c>
      <c r="E23" s="25"/>
      <c r="F23" s="23" t="s">
        <v>370</v>
      </c>
      <c r="G23" s="35" t="s">
        <v>370</v>
      </c>
      <c r="I23" s="23" t="s">
        <v>370</v>
      </c>
      <c r="J23" s="35" t="s">
        <v>370</v>
      </c>
    </row>
    <row r="24" spans="1:11" x14ac:dyDescent="0.25">
      <c r="A24" s="26" t="s">
        <v>77</v>
      </c>
      <c r="B24" t="s">
        <v>301</v>
      </c>
      <c r="C24" s="23" t="s">
        <v>371</v>
      </c>
      <c r="D24" s="35" t="s">
        <v>372</v>
      </c>
      <c r="E24" s="25"/>
      <c r="F24" s="37" t="s">
        <v>383</v>
      </c>
      <c r="G24" s="35" t="s">
        <v>371</v>
      </c>
      <c r="I24" s="37" t="s">
        <v>387</v>
      </c>
      <c r="J24" s="35" t="s">
        <v>371</v>
      </c>
    </row>
    <row r="25" spans="1:11" x14ac:dyDescent="0.25">
      <c r="A25" s="26" t="s">
        <v>78</v>
      </c>
      <c r="B25" t="s">
        <v>302</v>
      </c>
      <c r="C25" s="23" t="s">
        <v>384</v>
      </c>
      <c r="D25" s="35" t="s">
        <v>385</v>
      </c>
      <c r="E25" s="25" t="s">
        <v>373</v>
      </c>
      <c r="F25" s="23" t="s">
        <v>386</v>
      </c>
      <c r="G25" s="35" t="s">
        <v>384</v>
      </c>
      <c r="H25" s="25" t="s">
        <v>373</v>
      </c>
      <c r="I25" s="23" t="s">
        <v>388</v>
      </c>
      <c r="J25" s="35" t="s">
        <v>384</v>
      </c>
      <c r="K25" s="25" t="s">
        <v>373</v>
      </c>
    </row>
    <row r="26" spans="1:11" x14ac:dyDescent="0.25">
      <c r="A26" s="26" t="s">
        <v>79</v>
      </c>
      <c r="B26" t="s">
        <v>303</v>
      </c>
      <c r="D26" s="24" t="s">
        <v>377</v>
      </c>
      <c r="E26" s="36" t="s">
        <v>377</v>
      </c>
      <c r="G26" s="24" t="s">
        <v>377</v>
      </c>
      <c r="H26" s="36" t="s">
        <v>377</v>
      </c>
      <c r="J26" s="24" t="s">
        <v>377</v>
      </c>
      <c r="K26" s="36" t="s">
        <v>377</v>
      </c>
    </row>
    <row r="27" spans="1:11" x14ac:dyDescent="0.25">
      <c r="A27" s="26" t="s">
        <v>80</v>
      </c>
      <c r="B27" t="s">
        <v>304</v>
      </c>
      <c r="D27" s="24" t="s">
        <v>378</v>
      </c>
      <c r="E27" s="36" t="s">
        <v>378</v>
      </c>
      <c r="G27" s="24" t="s">
        <v>378</v>
      </c>
      <c r="H27" s="36" t="s">
        <v>378</v>
      </c>
      <c r="J27" s="24" t="s">
        <v>378</v>
      </c>
      <c r="K27" s="36" t="s">
        <v>378</v>
      </c>
    </row>
    <row r="28" spans="1:11" x14ac:dyDescent="0.25">
      <c r="A28" s="26" t="s">
        <v>81</v>
      </c>
      <c r="B28" t="s">
        <v>305</v>
      </c>
      <c r="D28" s="24" t="s">
        <v>379</v>
      </c>
      <c r="E28" s="36" t="s">
        <v>379</v>
      </c>
      <c r="G28" s="24" t="s">
        <v>379</v>
      </c>
      <c r="H28" s="36" t="s">
        <v>379</v>
      </c>
      <c r="J28" s="24" t="s">
        <v>379</v>
      </c>
      <c r="K28" s="36" t="s">
        <v>379</v>
      </c>
    </row>
    <row r="29" spans="1:11" x14ac:dyDescent="0.25">
      <c r="A29" s="26" t="s">
        <v>82</v>
      </c>
      <c r="B29" t="s">
        <v>306</v>
      </c>
      <c r="D29" s="24" t="s">
        <v>380</v>
      </c>
      <c r="E29" s="36" t="s">
        <v>380</v>
      </c>
      <c r="G29" s="24" t="s">
        <v>380</v>
      </c>
      <c r="H29" s="36" t="s">
        <v>380</v>
      </c>
      <c r="J29" s="24" t="s">
        <v>380</v>
      </c>
      <c r="K29" s="36" t="s">
        <v>380</v>
      </c>
    </row>
    <row r="30" spans="1:11" x14ac:dyDescent="0.25">
      <c r="A30" s="26" t="s">
        <v>83</v>
      </c>
      <c r="B30" t="s">
        <v>307</v>
      </c>
      <c r="D30" s="24" t="s">
        <v>381</v>
      </c>
      <c r="E30" s="36" t="s">
        <v>381</v>
      </c>
      <c r="G30" s="24" t="s">
        <v>381</v>
      </c>
      <c r="H30" s="36" t="s">
        <v>381</v>
      </c>
      <c r="J30" s="24" t="s">
        <v>381</v>
      </c>
      <c r="K30" s="36" t="s">
        <v>381</v>
      </c>
    </row>
    <row r="31" spans="1:11" x14ac:dyDescent="0.25">
      <c r="A31" s="26" t="s">
        <v>84</v>
      </c>
      <c r="B31" t="s">
        <v>308</v>
      </c>
      <c r="D31" s="24" t="s">
        <v>382</v>
      </c>
      <c r="E31" s="36" t="s">
        <v>382</v>
      </c>
      <c r="G31" s="24" t="s">
        <v>382</v>
      </c>
      <c r="H31" s="36" t="s">
        <v>382</v>
      </c>
      <c r="J31" s="24" t="s">
        <v>382</v>
      </c>
      <c r="K31" s="36" t="s">
        <v>382</v>
      </c>
    </row>
    <row r="32" spans="1:11" x14ac:dyDescent="0.25">
      <c r="A32" s="26" t="s">
        <v>69</v>
      </c>
      <c r="B32" t="s">
        <v>309</v>
      </c>
    </row>
    <row r="33" spans="1:11" x14ac:dyDescent="0.25">
      <c r="A33" s="26" t="s">
        <v>70</v>
      </c>
      <c r="B33" t="s">
        <v>310</v>
      </c>
    </row>
    <row r="34" spans="1:11" x14ac:dyDescent="0.25">
      <c r="A34" s="26" t="s">
        <v>135</v>
      </c>
      <c r="B34" t="s">
        <v>311</v>
      </c>
      <c r="E34" s="25"/>
      <c r="J34" s="24"/>
      <c r="K34" s="25"/>
    </row>
    <row r="35" spans="1:11" x14ac:dyDescent="0.25">
      <c r="A35" s="26" t="s">
        <v>136</v>
      </c>
      <c r="B35" t="s">
        <v>312</v>
      </c>
      <c r="E35" s="25"/>
      <c r="J35" s="24" t="s">
        <v>11</v>
      </c>
      <c r="K35" s="25"/>
    </row>
    <row r="36" spans="1:11" x14ac:dyDescent="0.25">
      <c r="A36" s="26" t="s">
        <v>137</v>
      </c>
      <c r="B36" t="s">
        <v>313</v>
      </c>
      <c r="E36" s="25"/>
      <c r="J36" s="24"/>
      <c r="K36" s="25"/>
    </row>
    <row r="37" spans="1:11" x14ac:dyDescent="0.25">
      <c r="A37" s="26" t="s">
        <v>138</v>
      </c>
      <c r="B37" t="s">
        <v>314</v>
      </c>
      <c r="E37" s="25"/>
      <c r="J37" s="24"/>
      <c r="K37" s="25"/>
    </row>
    <row r="38" spans="1:11" x14ac:dyDescent="0.25">
      <c r="A38" s="26" t="s">
        <v>139</v>
      </c>
      <c r="B38" t="s">
        <v>315</v>
      </c>
      <c r="E38" s="25"/>
      <c r="J38" s="24" t="s">
        <v>11</v>
      </c>
      <c r="K38" s="25"/>
    </row>
    <row r="39" spans="1:11" x14ac:dyDescent="0.25">
      <c r="A39" s="26" t="s">
        <v>140</v>
      </c>
      <c r="B39" t="s">
        <v>316</v>
      </c>
      <c r="E39" s="25"/>
      <c r="J39" s="24"/>
      <c r="K39" s="25"/>
    </row>
    <row r="40" spans="1:11" x14ac:dyDescent="0.25">
      <c r="A40" s="26" t="s">
        <v>113</v>
      </c>
      <c r="B40" t="s">
        <v>317</v>
      </c>
      <c r="D40" s="24"/>
      <c r="G40" s="24"/>
      <c r="J40" s="24"/>
      <c r="K40" s="25"/>
    </row>
    <row r="41" spans="1:11" x14ac:dyDescent="0.25">
      <c r="A41" s="26" t="s">
        <v>114</v>
      </c>
      <c r="B41" t="s">
        <v>318</v>
      </c>
      <c r="D41" s="24"/>
      <c r="G41" s="27" t="s">
        <v>11</v>
      </c>
      <c r="J41" s="24" t="s">
        <v>216</v>
      </c>
      <c r="K41" s="25"/>
    </row>
    <row r="42" spans="1:11" x14ac:dyDescent="0.25">
      <c r="A42" s="26" t="s">
        <v>115</v>
      </c>
      <c r="B42" t="s">
        <v>319</v>
      </c>
      <c r="D42" s="24"/>
      <c r="G42" s="27" t="s">
        <v>11</v>
      </c>
      <c r="J42" s="24" t="s">
        <v>216</v>
      </c>
      <c r="K42" s="25"/>
    </row>
    <row r="43" spans="1:11" x14ac:dyDescent="0.25">
      <c r="A43" s="26" t="s">
        <v>116</v>
      </c>
      <c r="B43" t="s">
        <v>320</v>
      </c>
      <c r="D43" s="24"/>
      <c r="G43" s="24"/>
      <c r="J43" s="24"/>
      <c r="K43" s="25"/>
    </row>
    <row r="44" spans="1:11" x14ac:dyDescent="0.25">
      <c r="A44" s="26" t="s">
        <v>117</v>
      </c>
      <c r="B44" t="s">
        <v>321</v>
      </c>
      <c r="D44" s="24"/>
      <c r="J44" s="24"/>
      <c r="K44" s="25"/>
    </row>
    <row r="45" spans="1:11" x14ac:dyDescent="0.25">
      <c r="A45" s="26" t="s">
        <v>118</v>
      </c>
      <c r="B45" t="s">
        <v>322</v>
      </c>
      <c r="D45" s="24"/>
      <c r="G45" s="27" t="s">
        <v>11</v>
      </c>
      <c r="J45" s="24" t="s">
        <v>216</v>
      </c>
      <c r="K45" s="25"/>
    </row>
    <row r="46" spans="1:11" x14ac:dyDescent="0.25">
      <c r="A46" s="26" t="s">
        <v>119</v>
      </c>
      <c r="B46" t="s">
        <v>323</v>
      </c>
      <c r="D46" s="24"/>
      <c r="G46" s="27" t="s">
        <v>11</v>
      </c>
      <c r="J46" s="24" t="s">
        <v>216</v>
      </c>
      <c r="K46" s="25"/>
    </row>
    <row r="47" spans="1:11" x14ac:dyDescent="0.25">
      <c r="A47" s="26" t="s">
        <v>120</v>
      </c>
      <c r="B47" t="s">
        <v>324</v>
      </c>
      <c r="D47" s="24"/>
      <c r="G47" s="24"/>
      <c r="J47" s="24"/>
      <c r="K47" s="25"/>
    </row>
    <row r="48" spans="1:11" x14ac:dyDescent="0.25">
      <c r="A48" s="26" t="s">
        <v>141</v>
      </c>
      <c r="B48" t="s">
        <v>325</v>
      </c>
      <c r="D48" s="24" t="s">
        <v>1</v>
      </c>
      <c r="E48" s="28" t="s">
        <v>1</v>
      </c>
      <c r="G48" s="24" t="s">
        <v>11</v>
      </c>
      <c r="H48" s="25" t="s">
        <v>11</v>
      </c>
      <c r="J48" s="24" t="s">
        <v>220</v>
      </c>
      <c r="K48" s="25"/>
    </row>
    <row r="49" spans="1:11" x14ac:dyDescent="0.25">
      <c r="A49" s="26" t="s">
        <v>142</v>
      </c>
      <c r="B49" t="s">
        <v>326</v>
      </c>
      <c r="D49" s="24" t="s">
        <v>1</v>
      </c>
      <c r="E49" s="28" t="s">
        <v>1</v>
      </c>
      <c r="G49" s="24" t="s">
        <v>11</v>
      </c>
      <c r="H49" s="25" t="s">
        <v>11</v>
      </c>
      <c r="J49" s="24" t="s">
        <v>220</v>
      </c>
      <c r="K49" s="25"/>
    </row>
    <row r="50" spans="1:11" x14ac:dyDescent="0.25">
      <c r="A50" s="26" t="s">
        <v>146</v>
      </c>
      <c r="B50" t="s">
        <v>327</v>
      </c>
      <c r="D50" s="24" t="s">
        <v>1</v>
      </c>
      <c r="E50" s="28" t="s">
        <v>1</v>
      </c>
      <c r="G50" s="24" t="s">
        <v>219</v>
      </c>
      <c r="H50" s="25" t="s">
        <v>219</v>
      </c>
      <c r="J50" s="24" t="s">
        <v>389</v>
      </c>
      <c r="K50" s="25" t="s">
        <v>392</v>
      </c>
    </row>
    <row r="51" spans="1:11" x14ac:dyDescent="0.25">
      <c r="A51" s="26" t="s">
        <v>147</v>
      </c>
      <c r="B51" t="s">
        <v>328</v>
      </c>
      <c r="D51" s="24" t="s">
        <v>1</v>
      </c>
      <c r="E51" s="28" t="s">
        <v>1</v>
      </c>
      <c r="G51" s="24" t="s">
        <v>218</v>
      </c>
      <c r="H51" s="28" t="s">
        <v>218</v>
      </c>
      <c r="J51" s="24" t="s">
        <v>390</v>
      </c>
      <c r="K51" s="25" t="s">
        <v>393</v>
      </c>
    </row>
    <row r="52" spans="1:11" x14ac:dyDescent="0.25">
      <c r="A52" s="26" t="s">
        <v>148</v>
      </c>
      <c r="B52" t="s">
        <v>329</v>
      </c>
      <c r="D52" s="24" t="s">
        <v>1</v>
      </c>
      <c r="E52" s="28" t="s">
        <v>1</v>
      </c>
      <c r="G52" s="24" t="s">
        <v>217</v>
      </c>
      <c r="H52" s="25" t="s">
        <v>217</v>
      </c>
      <c r="J52" s="24" t="s">
        <v>391</v>
      </c>
      <c r="K52" s="25" t="s">
        <v>394</v>
      </c>
    </row>
    <row r="53" spans="1:11" x14ac:dyDescent="0.25">
      <c r="A53" s="26" t="s">
        <v>190</v>
      </c>
      <c r="B53" t="s">
        <v>330</v>
      </c>
      <c r="E53" s="25" t="s">
        <v>400</v>
      </c>
      <c r="G53" s="38"/>
      <c r="H53" s="28" t="s">
        <v>222</v>
      </c>
      <c r="K53" s="28" t="s">
        <v>223</v>
      </c>
    </row>
    <row r="54" spans="1:11" x14ac:dyDescent="0.25">
      <c r="A54" s="26" t="s">
        <v>191</v>
      </c>
      <c r="B54" t="s">
        <v>331</v>
      </c>
      <c r="E54" s="25" t="s">
        <v>400</v>
      </c>
      <c r="G54" s="38"/>
      <c r="H54" s="28" t="s">
        <v>222</v>
      </c>
      <c r="K54" s="28" t="s">
        <v>223</v>
      </c>
    </row>
    <row r="55" spans="1:11" x14ac:dyDescent="0.25">
      <c r="A55" s="26" t="s">
        <v>192</v>
      </c>
      <c r="B55" t="s">
        <v>332</v>
      </c>
      <c r="E55" s="25" t="s">
        <v>400</v>
      </c>
      <c r="G55" s="38"/>
      <c r="H55" s="28" t="s">
        <v>222</v>
      </c>
      <c r="K55" s="28" t="s">
        <v>223</v>
      </c>
    </row>
    <row r="56" spans="1:11" x14ac:dyDescent="0.25">
      <c r="A56" s="26" t="s">
        <v>193</v>
      </c>
      <c r="B56" t="s">
        <v>333</v>
      </c>
      <c r="E56" s="25" t="s">
        <v>397</v>
      </c>
      <c r="H56" s="25" t="s">
        <v>397</v>
      </c>
      <c r="K56" s="25" t="s">
        <v>397</v>
      </c>
    </row>
    <row r="57" spans="1:11" x14ac:dyDescent="0.25">
      <c r="A57" s="26" t="s">
        <v>194</v>
      </c>
      <c r="B57" t="s">
        <v>334</v>
      </c>
      <c r="E57" s="25" t="s">
        <v>398</v>
      </c>
      <c r="H57" s="25" t="s">
        <v>398</v>
      </c>
      <c r="K57" s="25" t="s">
        <v>398</v>
      </c>
    </row>
    <row r="58" spans="1:11" x14ac:dyDescent="0.25">
      <c r="A58" s="26" t="s">
        <v>195</v>
      </c>
      <c r="B58" t="s">
        <v>335</v>
      </c>
      <c r="E58" s="25" t="s">
        <v>399</v>
      </c>
      <c r="H58" s="25" t="s">
        <v>399</v>
      </c>
      <c r="K58" s="25" t="s">
        <v>399</v>
      </c>
    </row>
    <row r="59" spans="1:11" x14ac:dyDescent="0.25">
      <c r="A59" s="26" t="s">
        <v>155</v>
      </c>
      <c r="B59" t="s">
        <v>336</v>
      </c>
    </row>
    <row r="60" spans="1:11" x14ac:dyDescent="0.25">
      <c r="A60" s="26" t="s">
        <v>156</v>
      </c>
      <c r="B60" t="s">
        <v>337</v>
      </c>
    </row>
    <row r="61" spans="1:11" x14ac:dyDescent="0.25">
      <c r="A61" s="26" t="s">
        <v>157</v>
      </c>
      <c r="B61" t="s">
        <v>338</v>
      </c>
    </row>
    <row r="62" spans="1:11" x14ac:dyDescent="0.25">
      <c r="A62" s="26" t="s">
        <v>152</v>
      </c>
      <c r="B62" t="s">
        <v>339</v>
      </c>
    </row>
    <row r="63" spans="1:11" x14ac:dyDescent="0.25">
      <c r="A63" s="26" t="s">
        <v>153</v>
      </c>
      <c r="B63" t="s">
        <v>340</v>
      </c>
    </row>
    <row r="64" spans="1:11" x14ac:dyDescent="0.25">
      <c r="A64" s="26" t="s">
        <v>154</v>
      </c>
      <c r="B64" t="s">
        <v>341</v>
      </c>
    </row>
    <row r="65" spans="1:11" x14ac:dyDescent="0.25">
      <c r="A65" s="26" t="s">
        <v>149</v>
      </c>
      <c r="B65" t="s">
        <v>339</v>
      </c>
    </row>
    <row r="66" spans="1:11" x14ac:dyDescent="0.25">
      <c r="A66" s="26" t="s">
        <v>150</v>
      </c>
      <c r="B66" t="s">
        <v>340</v>
      </c>
    </row>
    <row r="67" spans="1:11" x14ac:dyDescent="0.25">
      <c r="A67" s="26" t="s">
        <v>151</v>
      </c>
      <c r="B67" t="s">
        <v>341</v>
      </c>
    </row>
    <row r="68" spans="1:11" x14ac:dyDescent="0.25">
      <c r="A68" s="26" t="s">
        <v>143</v>
      </c>
      <c r="B68" t="s">
        <v>342</v>
      </c>
    </row>
    <row r="69" spans="1:11" x14ac:dyDescent="0.25">
      <c r="A69" s="26" t="s">
        <v>144</v>
      </c>
      <c r="B69" t="s">
        <v>343</v>
      </c>
    </row>
    <row r="70" spans="1:11" x14ac:dyDescent="0.25">
      <c r="A70" s="26" t="s">
        <v>145</v>
      </c>
      <c r="B70" t="s">
        <v>344</v>
      </c>
    </row>
    <row r="71" spans="1:11" x14ac:dyDescent="0.25">
      <c r="A71" s="26" t="s">
        <v>121</v>
      </c>
      <c r="B71" t="s">
        <v>345</v>
      </c>
    </row>
    <row r="72" spans="1:11" x14ac:dyDescent="0.25">
      <c r="A72" s="26" t="s">
        <v>122</v>
      </c>
      <c r="B72" t="s">
        <v>346</v>
      </c>
    </row>
    <row r="73" spans="1:11" x14ac:dyDescent="0.25">
      <c r="A73" s="26" t="s">
        <v>123</v>
      </c>
      <c r="B73" t="s">
        <v>347</v>
      </c>
    </row>
    <row r="74" spans="1:11" x14ac:dyDescent="0.25">
      <c r="A74" s="26" t="s">
        <v>124</v>
      </c>
      <c r="B74" t="s">
        <v>348</v>
      </c>
    </row>
    <row r="75" spans="1:11" x14ac:dyDescent="0.25">
      <c r="A75" s="26" t="s">
        <v>125</v>
      </c>
      <c r="B75" t="s">
        <v>349</v>
      </c>
    </row>
    <row r="76" spans="1:11" x14ac:dyDescent="0.25">
      <c r="A76" s="26" t="s">
        <v>126</v>
      </c>
      <c r="B76" t="s">
        <v>350</v>
      </c>
    </row>
    <row r="77" spans="1:11" x14ac:dyDescent="0.25">
      <c r="A77" s="26" t="s">
        <v>127</v>
      </c>
      <c r="B77" t="s">
        <v>351</v>
      </c>
    </row>
    <row r="78" spans="1:11" x14ac:dyDescent="0.25">
      <c r="A78" s="26" t="s">
        <v>128</v>
      </c>
      <c r="B78" t="s">
        <v>352</v>
      </c>
      <c r="D78" s="24"/>
      <c r="J78" s="24"/>
    </row>
    <row r="79" spans="1:11" x14ac:dyDescent="0.25">
      <c r="A79" s="26" t="s">
        <v>129</v>
      </c>
      <c r="B79" t="s">
        <v>353</v>
      </c>
      <c r="D79" s="24"/>
      <c r="J79" s="24"/>
    </row>
    <row r="80" spans="1:11" x14ac:dyDescent="0.25">
      <c r="A80" s="26" t="s">
        <v>130</v>
      </c>
      <c r="B80" t="s">
        <v>354</v>
      </c>
      <c r="D80" s="24" t="s">
        <v>1</v>
      </c>
      <c r="E80" s="25" t="s">
        <v>395</v>
      </c>
      <c r="G80" s="27" t="s">
        <v>14</v>
      </c>
      <c r="H80" s="25" t="s">
        <v>401</v>
      </c>
      <c r="J80" s="24" t="s">
        <v>221</v>
      </c>
      <c r="K80" s="25" t="s">
        <v>402</v>
      </c>
    </row>
    <row r="81" spans="1:11" x14ac:dyDescent="0.25">
      <c r="A81" s="26" t="s">
        <v>131</v>
      </c>
      <c r="B81" t="s">
        <v>355</v>
      </c>
      <c r="D81" s="24" t="s">
        <v>1</v>
      </c>
      <c r="E81" s="25" t="s">
        <v>395</v>
      </c>
      <c r="G81" s="27" t="s">
        <v>14</v>
      </c>
      <c r="H81" s="25" t="s">
        <v>401</v>
      </c>
      <c r="J81" s="24" t="s">
        <v>221</v>
      </c>
      <c r="K81" s="25" t="s">
        <v>402</v>
      </c>
    </row>
    <row r="82" spans="1:11" x14ac:dyDescent="0.25">
      <c r="A82" s="26" t="s">
        <v>132</v>
      </c>
      <c r="B82" t="s">
        <v>356</v>
      </c>
      <c r="D82" s="24"/>
      <c r="J82" s="24"/>
    </row>
    <row r="83" spans="1:11" x14ac:dyDescent="0.25">
      <c r="A83" s="26" t="s">
        <v>133</v>
      </c>
      <c r="B83" t="s">
        <v>357</v>
      </c>
      <c r="D83" s="24"/>
      <c r="J83" s="24"/>
    </row>
    <row r="84" spans="1:11" x14ac:dyDescent="0.25">
      <c r="A84" s="26" t="s">
        <v>106</v>
      </c>
      <c r="B84" t="s">
        <v>358</v>
      </c>
      <c r="D84" s="24"/>
    </row>
    <row r="85" spans="1:11" x14ac:dyDescent="0.25">
      <c r="A85" s="26" t="s">
        <v>107</v>
      </c>
      <c r="B85" t="s">
        <v>359</v>
      </c>
      <c r="D85" s="24"/>
    </row>
    <row r="86" spans="1:11" x14ac:dyDescent="0.25">
      <c r="A86" s="26" t="s">
        <v>108</v>
      </c>
      <c r="B86" t="s">
        <v>360</v>
      </c>
      <c r="D86" s="24"/>
      <c r="E86" s="25"/>
      <c r="H86" s="25" t="s">
        <v>1</v>
      </c>
      <c r="K86" s="25" t="s">
        <v>215</v>
      </c>
    </row>
    <row r="87" spans="1:11" x14ac:dyDescent="0.25">
      <c r="A87" s="26" t="s">
        <v>109</v>
      </c>
      <c r="B87" t="s">
        <v>361</v>
      </c>
      <c r="D87" s="24"/>
      <c r="H87" s="25" t="s">
        <v>1</v>
      </c>
      <c r="K87" s="25" t="s">
        <v>215</v>
      </c>
    </row>
    <row r="88" spans="1:11" x14ac:dyDescent="0.25">
      <c r="A88" s="26" t="s">
        <v>103</v>
      </c>
      <c r="B88" t="s">
        <v>362</v>
      </c>
      <c r="D88" s="24"/>
    </row>
    <row r="89" spans="1:11" x14ac:dyDescent="0.25">
      <c r="A89" s="26" t="s">
        <v>104</v>
      </c>
      <c r="B89" t="s">
        <v>363</v>
      </c>
      <c r="D89" s="24"/>
    </row>
    <row r="90" spans="1:11" x14ac:dyDescent="0.25">
      <c r="A90" s="26" t="s">
        <v>105</v>
      </c>
      <c r="B90" t="s">
        <v>364</v>
      </c>
      <c r="D90" s="24"/>
    </row>
    <row r="91" spans="1:11" x14ac:dyDescent="0.25">
      <c r="A91" s="26" t="s">
        <v>110</v>
      </c>
      <c r="B91" t="s">
        <v>365</v>
      </c>
      <c r="D91" s="24"/>
    </row>
    <row r="92" spans="1:11" x14ac:dyDescent="0.25">
      <c r="A92" s="26" t="s">
        <v>111</v>
      </c>
      <c r="B92" t="s">
        <v>366</v>
      </c>
      <c r="D92" s="24"/>
    </row>
    <row r="93" spans="1:11" x14ac:dyDescent="0.25">
      <c r="A93" s="26" t="s">
        <v>112</v>
      </c>
      <c r="B93" t="s">
        <v>367</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31.140625" customWidth="1"/>
    <col min="2" max="2" width="27.42578125" bestFit="1" customWidth="1"/>
    <col min="3" max="3" width="48.5703125" bestFit="1" customWidth="1"/>
    <col min="4" max="4" width="50.7109375" bestFit="1" customWidth="1"/>
    <col min="5" max="5" width="28.710937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278</v>
      </c>
      <c r="C1" s="30" t="s">
        <v>206</v>
      </c>
      <c r="D1" s="2" t="s">
        <v>207</v>
      </c>
      <c r="E1" s="3" t="s">
        <v>208</v>
      </c>
      <c r="F1" s="13" t="s">
        <v>16</v>
      </c>
      <c r="G1" t="s">
        <v>224</v>
      </c>
      <c r="H1" t="s">
        <v>225</v>
      </c>
      <c r="I1" t="s">
        <v>226</v>
      </c>
      <c r="J1" t="s">
        <v>17</v>
      </c>
      <c r="K1" t="s">
        <v>233</v>
      </c>
      <c r="L1" t="s">
        <v>234</v>
      </c>
      <c r="M1" t="s">
        <v>235</v>
      </c>
      <c r="N1" t="s">
        <v>18</v>
      </c>
      <c r="O1" t="s">
        <v>242</v>
      </c>
      <c r="P1" t="s">
        <v>243</v>
      </c>
      <c r="Q1" t="s">
        <v>244</v>
      </c>
      <c r="R1" t="s">
        <v>23</v>
      </c>
      <c r="S1" t="s">
        <v>251</v>
      </c>
      <c r="T1" t="s">
        <v>252</v>
      </c>
      <c r="U1" t="s">
        <v>253</v>
      </c>
      <c r="V1" t="s">
        <v>24</v>
      </c>
      <c r="W1" t="s">
        <v>260</v>
      </c>
      <c r="X1" t="s">
        <v>261</v>
      </c>
      <c r="Y1" t="s">
        <v>262</v>
      </c>
      <c r="Z1" t="s">
        <v>29</v>
      </c>
      <c r="AA1" t="s">
        <v>269</v>
      </c>
      <c r="AB1" t="s">
        <v>270</v>
      </c>
      <c r="AC1" t="s">
        <v>271</v>
      </c>
    </row>
    <row r="2" spans="1:29" s="11" customFormat="1" x14ac:dyDescent="0.25">
      <c r="A2" s="18" t="str">
        <f>'5_Insects_Script'!A2</f>
        <v>eCANOPY_TREES_TOTAL_PERCENT_COVER</v>
      </c>
      <c r="B2" t="s">
        <v>279</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280</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281</v>
      </c>
      <c r="C4" s="4">
        <v>1.1000000000000001</v>
      </c>
      <c r="D4" s="5">
        <v>1.05</v>
      </c>
      <c r="E4" s="6"/>
      <c r="F4" s="11">
        <v>20</v>
      </c>
      <c r="G4" s="12">
        <f>$C4*F4</f>
        <v>22</v>
      </c>
      <c r="H4" s="15">
        <f>$G4*D4</f>
        <v>23.1</v>
      </c>
      <c r="I4" s="16">
        <f t="shared" si="1"/>
        <v>23.1</v>
      </c>
      <c r="K4" s="12">
        <f>$C4*J4</f>
        <v>0</v>
      </c>
      <c r="L4" s="15">
        <f>$G4*H4</f>
        <v>508.20000000000005</v>
      </c>
      <c r="M4" s="16">
        <f t="shared" si="3"/>
        <v>508.20000000000005</v>
      </c>
      <c r="O4" s="12">
        <f>$C4*N4</f>
        <v>0</v>
      </c>
      <c r="P4" s="15">
        <f>$G4*L4</f>
        <v>11180.400000000001</v>
      </c>
      <c r="Q4" s="16">
        <f t="shared" si="5"/>
        <v>11180.400000000001</v>
      </c>
      <c r="R4" s="11">
        <v>4</v>
      </c>
      <c r="S4" s="12">
        <f>$C4*R4</f>
        <v>4.4000000000000004</v>
      </c>
      <c r="T4" s="15">
        <f>$G4*P4</f>
        <v>245968.80000000005</v>
      </c>
      <c r="U4" s="16">
        <f t="shared" si="7"/>
        <v>245968.80000000005</v>
      </c>
      <c r="V4" s="11">
        <v>20</v>
      </c>
      <c r="W4" s="12">
        <f>$C4*V4</f>
        <v>22</v>
      </c>
      <c r="X4" s="15">
        <f>$G4*T4</f>
        <v>5411313.6000000015</v>
      </c>
      <c r="Y4" s="16">
        <f t="shared" si="9"/>
        <v>5411313.6000000015</v>
      </c>
      <c r="Z4" s="11">
        <v>55</v>
      </c>
      <c r="AA4" s="12">
        <f>$C4*Z4</f>
        <v>60.500000000000007</v>
      </c>
      <c r="AB4" s="15">
        <f>$G4*X4</f>
        <v>119048899.20000003</v>
      </c>
      <c r="AC4" s="16">
        <f t="shared" si="11"/>
        <v>119048899.20000003</v>
      </c>
    </row>
    <row r="5" spans="1:29" s="11" customFormat="1" x14ac:dyDescent="0.25">
      <c r="A5" s="18" t="str">
        <f>'5_Insects_Script'!A5</f>
        <v>eCANOPY_TREES_OVERSTORY_HEIGHT</v>
      </c>
      <c r="B5" t="s">
        <v>282</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'5_Insects_Script'!A6</f>
        <v>eCANOPY_TREES_OVERSTORY_PERCENT_COVER</v>
      </c>
      <c r="B6" t="s">
        <v>283</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284</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285</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'5_Insects_Script'!A9</f>
        <v>eCANOPY_TREES_MIDSTORY_HEIGHT_TO_LIVE_CROWN</v>
      </c>
      <c r="B9" t="s">
        <v>286</v>
      </c>
      <c r="C9" s="4">
        <v>1.1000000000000001</v>
      </c>
      <c r="D9" s="5">
        <v>1.05</v>
      </c>
      <c r="E9" s="6"/>
      <c r="G9" s="12">
        <f>$C9*F9</f>
        <v>0</v>
      </c>
      <c r="H9" s="15">
        <f>$G9*D9</f>
        <v>0</v>
      </c>
      <c r="I9" s="16">
        <f t="shared" si="1"/>
        <v>0</v>
      </c>
      <c r="K9" s="12">
        <f>$C9*J9</f>
        <v>0</v>
      </c>
      <c r="L9" s="15">
        <f>$G9*H9</f>
        <v>0</v>
      </c>
      <c r="M9" s="16">
        <f t="shared" si="3"/>
        <v>0</v>
      </c>
      <c r="O9" s="12">
        <f>$C9*N9</f>
        <v>0</v>
      </c>
      <c r="P9" s="15">
        <f>$G9*L9</f>
        <v>0</v>
      </c>
      <c r="Q9" s="16">
        <f t="shared" si="5"/>
        <v>0</v>
      </c>
      <c r="S9" s="12">
        <f>$C9*R9</f>
        <v>0</v>
      </c>
      <c r="T9" s="15">
        <f>$G9*P9</f>
        <v>0</v>
      </c>
      <c r="U9" s="16">
        <f t="shared" si="7"/>
        <v>0</v>
      </c>
      <c r="V9" s="11">
        <v>10</v>
      </c>
      <c r="W9" s="12">
        <f>$C9*V9</f>
        <v>11</v>
      </c>
      <c r="X9" s="15">
        <f>$G9*T9</f>
        <v>0</v>
      </c>
      <c r="Y9" s="16">
        <f t="shared" si="9"/>
        <v>0</v>
      </c>
      <c r="AA9" s="12">
        <f>$C9*Z9</f>
        <v>0</v>
      </c>
      <c r="AB9" s="15">
        <f>$G9*X9</f>
        <v>0</v>
      </c>
      <c r="AC9" s="16">
        <f t="shared" si="11"/>
        <v>0</v>
      </c>
    </row>
    <row r="10" spans="1:29" s="11" customFormat="1" x14ac:dyDescent="0.25">
      <c r="A10" s="18" t="str">
        <f>'5_Insects_Script'!A10</f>
        <v>eCANOPY_TREES_MIDSTORY_HEIGHT</v>
      </c>
      <c r="B10" t="s">
        <v>287</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'5_Insects_Script'!A11</f>
        <v>eCANOPY_TREES_MIDSTORY_PERCENT_COVER</v>
      </c>
      <c r="B11" t="s">
        <v>288</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289</v>
      </c>
      <c r="C12" s="4">
        <v>0.9</v>
      </c>
      <c r="D12" s="5">
        <v>0.95</v>
      </c>
      <c r="E12" s="6"/>
      <c r="G12" s="12">
        <f>$C12*F12</f>
        <v>0</v>
      </c>
      <c r="H12" s="15">
        <f>$G12*D12</f>
        <v>0</v>
      </c>
      <c r="I12" s="16">
        <f t="shared" si="1"/>
        <v>0</v>
      </c>
      <c r="K12" s="12">
        <f>$C12*J12</f>
        <v>0</v>
      </c>
      <c r="L12" s="15">
        <f>$G12*H12</f>
        <v>0</v>
      </c>
      <c r="M12" s="16">
        <f t="shared" si="3"/>
        <v>0</v>
      </c>
      <c r="O12" s="12">
        <f>$C12*N12</f>
        <v>0</v>
      </c>
      <c r="P12" s="15">
        <f>$G12*L12</f>
        <v>0</v>
      </c>
      <c r="Q12" s="16">
        <f t="shared" si="5"/>
        <v>0</v>
      </c>
      <c r="S12" s="12">
        <f>$C12*R12</f>
        <v>0</v>
      </c>
      <c r="T12" s="15">
        <f>$G12*P12</f>
        <v>0</v>
      </c>
      <c r="U12" s="16">
        <f t="shared" si="7"/>
        <v>0</v>
      </c>
      <c r="V12" s="11">
        <v>150</v>
      </c>
      <c r="W12" s="12">
        <f>$C12*V12</f>
        <v>135</v>
      </c>
      <c r="X12" s="15">
        <f>$G12*T12</f>
        <v>0</v>
      </c>
      <c r="Y12" s="16">
        <f t="shared" si="9"/>
        <v>0</v>
      </c>
      <c r="AA12" s="12">
        <f>$C12*Z12</f>
        <v>0</v>
      </c>
      <c r="AB12" s="15">
        <f>$G12*X12</f>
        <v>0</v>
      </c>
      <c r="AC12" s="16">
        <f t="shared" si="11"/>
        <v>0</v>
      </c>
    </row>
    <row r="13" spans="1:29" s="11" customFormat="1" x14ac:dyDescent="0.25">
      <c r="A13" s="18" t="str">
        <f>'5_Insects_Script'!A13</f>
        <v>eCANOPY_TREES_UNDERSTORY_DIAMETER_AT_BREAST_HEIGHT</v>
      </c>
      <c r="B13" t="s">
        <v>290</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'5_Insects_Script'!A14</f>
        <v>eCANOPY_TREES_UNDERSTORY_HEIGHT_TO_LIVE_CROWN</v>
      </c>
      <c r="B14" t="s">
        <v>291</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292</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293</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294</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295</v>
      </c>
      <c r="C18" s="39"/>
      <c r="D18" s="41" t="s">
        <v>374</v>
      </c>
      <c r="E18" s="42" t="s">
        <v>374</v>
      </c>
      <c r="G18" s="12">
        <f>F18</f>
        <v>0</v>
      </c>
      <c r="H18" s="15">
        <f>G22</f>
        <v>9.6</v>
      </c>
      <c r="I18" s="20">
        <f>H22</f>
        <v>9.6</v>
      </c>
      <c r="K18" s="12">
        <f>J18</f>
        <v>0</v>
      </c>
      <c r="L18" s="15">
        <f>K22</f>
        <v>0</v>
      </c>
      <c r="M18" s="20">
        <f>L22</f>
        <v>0</v>
      </c>
      <c r="O18" s="12">
        <f>N18</f>
        <v>0</v>
      </c>
      <c r="P18" s="15">
        <f>O22</f>
        <v>0</v>
      </c>
      <c r="Q18" s="20">
        <f>P22</f>
        <v>0</v>
      </c>
      <c r="R18" s="11">
        <v>3.5</v>
      </c>
      <c r="S18" s="12">
        <f>R18</f>
        <v>3.5</v>
      </c>
      <c r="T18" s="15">
        <f>S22</f>
        <v>2.9</v>
      </c>
      <c r="U18" s="20">
        <f>T22</f>
        <v>2.9</v>
      </c>
      <c r="V18" s="11">
        <v>13</v>
      </c>
      <c r="W18" s="12">
        <f>V18</f>
        <v>13</v>
      </c>
      <c r="X18" s="15">
        <f>W22</f>
        <v>9</v>
      </c>
      <c r="Y18" s="20">
        <f>X22</f>
        <v>9</v>
      </c>
      <c r="AA18" s="12">
        <f>Z18</f>
        <v>0</v>
      </c>
      <c r="AB18" s="15">
        <f>AA22</f>
        <v>12</v>
      </c>
      <c r="AC18" s="20">
        <f>AB22</f>
        <v>12</v>
      </c>
    </row>
    <row r="19" spans="1:29" s="11" customFormat="1" x14ac:dyDescent="0.25">
      <c r="A19" s="18" t="str">
        <f>'5_Insects_Script'!A19</f>
        <v>eCANOPY_SNAGS_CLASS_1_ALL_OTHERS_HEIGHT</v>
      </c>
      <c r="B19" t="s">
        <v>296</v>
      </c>
      <c r="C19" s="39"/>
      <c r="D19" s="41" t="s">
        <v>375</v>
      </c>
      <c r="E19" s="42" t="s">
        <v>375</v>
      </c>
      <c r="G19" s="12">
        <f>F19</f>
        <v>0</v>
      </c>
      <c r="H19" s="15">
        <f>G23</f>
        <v>100</v>
      </c>
      <c r="I19" s="20">
        <f>H23</f>
        <v>100</v>
      </c>
      <c r="K19" s="12">
        <f>J19</f>
        <v>0</v>
      </c>
      <c r="L19" s="15">
        <f>K23</f>
        <v>0</v>
      </c>
      <c r="M19" s="20">
        <f>L23</f>
        <v>0</v>
      </c>
      <c r="O19" s="12">
        <f>N19</f>
        <v>0</v>
      </c>
      <c r="P19" s="15">
        <f>O23</f>
        <v>0</v>
      </c>
      <c r="Q19" s="20">
        <f>P23</f>
        <v>0</v>
      </c>
      <c r="R19" s="11">
        <v>25</v>
      </c>
      <c r="S19" s="12">
        <f>R19</f>
        <v>25</v>
      </c>
      <c r="T19" s="15">
        <f>S23</f>
        <v>25</v>
      </c>
      <c r="U19" s="20">
        <f>T23</f>
        <v>25</v>
      </c>
      <c r="V19" s="11">
        <v>55</v>
      </c>
      <c r="W19" s="12">
        <f>V19</f>
        <v>55</v>
      </c>
      <c r="X19" s="15">
        <f>W23</f>
        <v>50</v>
      </c>
      <c r="Y19" s="20">
        <f>X23</f>
        <v>50</v>
      </c>
      <c r="AA19" s="12">
        <f>Z19</f>
        <v>0</v>
      </c>
      <c r="AB19" s="15">
        <f>AA23</f>
        <v>78</v>
      </c>
      <c r="AC19" s="20">
        <f>AB23</f>
        <v>78</v>
      </c>
    </row>
    <row r="20" spans="1:29" s="11" customFormat="1" x14ac:dyDescent="0.25">
      <c r="A20" s="18" t="str">
        <f>'5_Insects_Script'!A20</f>
        <v>eCANOPY_SNAGS_CLASS_1_ALL_OTHERS_STEM_DENSITY</v>
      </c>
      <c r="B20" t="s">
        <v>297</v>
      </c>
      <c r="C20" s="45"/>
      <c r="D20" s="41" t="s">
        <v>376</v>
      </c>
      <c r="E20" s="42" t="s">
        <v>376</v>
      </c>
      <c r="G20" s="12">
        <f>F20</f>
        <v>0</v>
      </c>
      <c r="H20" s="15">
        <f>G25</f>
        <v>1.2000000000000002</v>
      </c>
      <c r="I20" s="20">
        <f>H24</f>
        <v>5.8</v>
      </c>
      <c r="K20" s="12">
        <f>J20</f>
        <v>0</v>
      </c>
      <c r="L20" s="15">
        <f>K25</f>
        <v>0</v>
      </c>
      <c r="M20" s="20">
        <f>L24</f>
        <v>0</v>
      </c>
      <c r="O20" s="12">
        <f>N20</f>
        <v>0</v>
      </c>
      <c r="P20" s="15">
        <f>O25</f>
        <v>0</v>
      </c>
      <c r="Q20" s="20">
        <f>P24</f>
        <v>0</v>
      </c>
      <c r="R20" s="11">
        <v>100</v>
      </c>
      <c r="S20" s="12">
        <f>R20</f>
        <v>100</v>
      </c>
      <c r="T20" s="15">
        <f>S25</f>
        <v>350</v>
      </c>
      <c r="U20" s="20">
        <f>T24</f>
        <v>11.6</v>
      </c>
      <c r="V20" s="11">
        <v>5</v>
      </c>
      <c r="W20" s="12">
        <f>V20</f>
        <v>5</v>
      </c>
      <c r="X20" s="15">
        <f>W25</f>
        <v>24.5</v>
      </c>
      <c r="Y20" s="20">
        <f>X24</f>
        <v>12.832100000000001</v>
      </c>
      <c r="AA20" s="12">
        <f>Z20</f>
        <v>0</v>
      </c>
      <c r="AB20" s="15">
        <f>AA25</f>
        <v>10</v>
      </c>
      <c r="AC20" s="20">
        <f>AB24</f>
        <v>8.6999999999999993</v>
      </c>
    </row>
    <row r="21" spans="1:29" s="11" customFormat="1" x14ac:dyDescent="0.25">
      <c r="A21" s="18" t="str">
        <f>'5_Insects_Script'!A21</f>
        <v>eCANOPY_SNAGS_CLASS_1_CONIFERS_WITH_FOLIAGE_HEIGHT_TO_CROWN_BASE</v>
      </c>
      <c r="B21" t="s">
        <v>298</v>
      </c>
      <c r="C21" s="47" t="s">
        <v>368</v>
      </c>
      <c r="D21" s="43" t="s">
        <v>368</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299</v>
      </c>
      <c r="C22" s="47" t="s">
        <v>369</v>
      </c>
      <c r="D22" s="43" t="s">
        <v>369</v>
      </c>
      <c r="E22" s="33">
        <v>0</v>
      </c>
      <c r="G22" s="12">
        <f>IF(F22=0,F3,F22)</f>
        <v>9.6</v>
      </c>
      <c r="H22" s="15">
        <f>IF(G22=0,G5,G22)</f>
        <v>9.6</v>
      </c>
      <c r="I22" s="16">
        <f>H22*$E22</f>
        <v>0</v>
      </c>
      <c r="K22" s="12">
        <f>IF(J22=0,J3,J22)</f>
        <v>0</v>
      </c>
      <c r="L22" s="15">
        <f>IF(K22=0,K5,K22)</f>
        <v>0</v>
      </c>
      <c r="M22" s="16">
        <f>L22*$E22</f>
        <v>0</v>
      </c>
      <c r="O22" s="12">
        <f>IF(N22=0,N3,N22)</f>
        <v>0</v>
      </c>
      <c r="P22" s="15">
        <f>IF(O22=0,O5,O22)</f>
        <v>0</v>
      </c>
      <c r="Q22" s="16">
        <f>P22*$E22</f>
        <v>0</v>
      </c>
      <c r="S22" s="12">
        <f>IF(R22=0,R3,R22)</f>
        <v>2.9</v>
      </c>
      <c r="T22" s="15">
        <f>IF(S22=0,S5,S22)</f>
        <v>2.9</v>
      </c>
      <c r="U22" s="16">
        <f>T22*$E22</f>
        <v>0</v>
      </c>
      <c r="V22" s="11">
        <v>9</v>
      </c>
      <c r="W22" s="12">
        <f>IF(V22=0,V3,V22)</f>
        <v>9</v>
      </c>
      <c r="X22" s="15">
        <f>IF(W22=0,W5,W22)</f>
        <v>9</v>
      </c>
      <c r="Y22" s="16">
        <f>X22*$E22</f>
        <v>0</v>
      </c>
      <c r="AA22" s="12">
        <f>IF(Z22=0,Z3,Z22)</f>
        <v>12</v>
      </c>
      <c r="AB22" s="15">
        <f>IF(AA22=0,AA5,AA22)</f>
        <v>12</v>
      </c>
      <c r="AC22" s="16">
        <f>AB22*$E22</f>
        <v>0</v>
      </c>
    </row>
    <row r="23" spans="1:29" s="11" customFormat="1" x14ac:dyDescent="0.25">
      <c r="A23" s="18" t="str">
        <f>'5_Insects_Script'!A23</f>
        <v>eCANOPY_SNAGS_CLASS_1_CONIFERS_WITH_FOLIAGE_HEIGHT</v>
      </c>
      <c r="B23" t="s">
        <v>300</v>
      </c>
      <c r="C23" s="47" t="s">
        <v>370</v>
      </c>
      <c r="D23" s="43" t="s">
        <v>370</v>
      </c>
      <c r="E23" s="33">
        <v>0</v>
      </c>
      <c r="G23" s="12">
        <f>IF(F23=0,F5,F23)</f>
        <v>100</v>
      </c>
      <c r="H23" s="15">
        <f>IF(G23=0,G6,G23)</f>
        <v>100</v>
      </c>
      <c r="I23" s="16">
        <f>H23*$E23</f>
        <v>0</v>
      </c>
      <c r="K23" s="12">
        <f>IF(J23=0,J5,J23)</f>
        <v>0</v>
      </c>
      <c r="L23" s="15">
        <f>IF(K23=0,K6,K23)</f>
        <v>0</v>
      </c>
      <c r="M23" s="16">
        <f>L23*$E23</f>
        <v>0</v>
      </c>
      <c r="O23" s="12">
        <f>IF(N23=0,N5,N23)</f>
        <v>0</v>
      </c>
      <c r="P23" s="15">
        <f>IF(O23=0,O6,O23)</f>
        <v>0</v>
      </c>
      <c r="Q23" s="16">
        <f>P23*$E23</f>
        <v>0</v>
      </c>
      <c r="S23" s="12">
        <f>IF(R23=0,R5,R23)</f>
        <v>25</v>
      </c>
      <c r="T23" s="15">
        <f>IF(S23=0,S6,S23)</f>
        <v>25</v>
      </c>
      <c r="U23" s="16">
        <f>T23*$E23</f>
        <v>0</v>
      </c>
      <c r="V23" s="11">
        <v>50</v>
      </c>
      <c r="W23" s="12">
        <f>IF(V23=0,V5,V23)</f>
        <v>50</v>
      </c>
      <c r="X23" s="15">
        <f>IF(W23=0,W6,W23)</f>
        <v>50</v>
      </c>
      <c r="Y23" s="16">
        <f>X23*$E23</f>
        <v>0</v>
      </c>
      <c r="AA23" s="12">
        <f>IF(Z23=0,Z5,Z23)</f>
        <v>78</v>
      </c>
      <c r="AB23" s="15">
        <f>IF(AA23=0,AA6,AA23)</f>
        <v>78</v>
      </c>
      <c r="AC23" s="16">
        <f>AB23*$E23</f>
        <v>0</v>
      </c>
    </row>
    <row r="24" spans="1:29" s="11" customFormat="1" x14ac:dyDescent="0.25">
      <c r="A24" s="18" t="str">
        <f>'5_Insects_Script'!A24</f>
        <v>eCANOPY_SNAGS_CLASS_1_CONIFERS_WITH_FOLIAGE_PERCENT_COVER</v>
      </c>
      <c r="B24" t="s">
        <v>301</v>
      </c>
      <c r="C24" s="47" t="s">
        <v>371</v>
      </c>
      <c r="D24" s="43" t="s">
        <v>372</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302</v>
      </c>
      <c r="C25" s="47" t="s">
        <v>384</v>
      </c>
      <c r="D25" s="43" t="s">
        <v>385</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303</v>
      </c>
      <c r="C26" s="47"/>
      <c r="D26" s="41" t="s">
        <v>377</v>
      </c>
      <c r="E26" s="42" t="s">
        <v>377</v>
      </c>
      <c r="G26" s="12">
        <f t="shared" ref="G26:G33" si="54">F26</f>
        <v>0</v>
      </c>
      <c r="H26" s="15">
        <f t="shared" ref="H26:I28" si="55">G18</f>
        <v>0</v>
      </c>
      <c r="I26" s="16">
        <f t="shared" si="55"/>
        <v>9.6</v>
      </c>
      <c r="K26" s="12">
        <f t="shared" ref="K26:K33" si="56">J26</f>
        <v>0</v>
      </c>
      <c r="L26" s="15">
        <f t="shared" ref="L26:L28" si="57">K18</f>
        <v>0</v>
      </c>
      <c r="M26" s="16">
        <f t="shared" ref="M26:M28" si="58">L18</f>
        <v>0</v>
      </c>
      <c r="O26" s="12">
        <f t="shared" ref="O26:O33" si="59">N26</f>
        <v>0</v>
      </c>
      <c r="P26" s="15">
        <f t="shared" ref="P26:P28" si="60">O18</f>
        <v>0</v>
      </c>
      <c r="Q26" s="16">
        <f t="shared" ref="Q26:Q28" si="61">P18</f>
        <v>0</v>
      </c>
      <c r="R26" s="11">
        <v>3.5</v>
      </c>
      <c r="S26" s="12">
        <f t="shared" ref="S26:S33" si="62">R26</f>
        <v>3.5</v>
      </c>
      <c r="T26" s="15">
        <f t="shared" ref="T26:T28" si="63">S18</f>
        <v>3.5</v>
      </c>
      <c r="U26" s="16">
        <f t="shared" ref="U26:U28" si="64">T18</f>
        <v>2.9</v>
      </c>
      <c r="V26" s="11">
        <v>11</v>
      </c>
      <c r="W26" s="12">
        <f t="shared" ref="W26:W33" si="65">V26</f>
        <v>11</v>
      </c>
      <c r="X26" s="15">
        <f t="shared" ref="X26:X28" si="66">W18</f>
        <v>13</v>
      </c>
      <c r="Y26" s="16">
        <f t="shared" ref="Y26:Y28" si="67">X18</f>
        <v>9</v>
      </c>
      <c r="Z26" s="11">
        <v>12</v>
      </c>
      <c r="AA26" s="12">
        <f t="shared" ref="AA26:AA33" si="68">Z26</f>
        <v>12</v>
      </c>
      <c r="AB26" s="15">
        <f t="shared" ref="AB26:AB28" si="69">AA18</f>
        <v>0</v>
      </c>
      <c r="AC26" s="16">
        <f t="shared" ref="AC26:AC28" si="70">AB18</f>
        <v>12</v>
      </c>
    </row>
    <row r="27" spans="1:29" s="11" customFormat="1" x14ac:dyDescent="0.25">
      <c r="A27" s="18" t="str">
        <f>'5_Insects_Script'!A27</f>
        <v>eCANOPY_SNAGS_CLASS_2_HEIGHT</v>
      </c>
      <c r="B27" t="s">
        <v>304</v>
      </c>
      <c r="C27" s="46"/>
      <c r="D27" s="41" t="s">
        <v>378</v>
      </c>
      <c r="E27" s="42" t="s">
        <v>378</v>
      </c>
      <c r="G27" s="12">
        <f t="shared" si="54"/>
        <v>0</v>
      </c>
      <c r="H27" s="15">
        <f t="shared" si="55"/>
        <v>0</v>
      </c>
      <c r="I27" s="16">
        <f t="shared" si="55"/>
        <v>100</v>
      </c>
      <c r="K27" s="12">
        <f t="shared" si="56"/>
        <v>0</v>
      </c>
      <c r="L27" s="15">
        <f t="shared" si="57"/>
        <v>0</v>
      </c>
      <c r="M27" s="16">
        <f t="shared" si="58"/>
        <v>0</v>
      </c>
      <c r="O27" s="12">
        <f t="shared" si="59"/>
        <v>0</v>
      </c>
      <c r="P27" s="15">
        <f t="shared" si="60"/>
        <v>0</v>
      </c>
      <c r="Q27" s="16">
        <f t="shared" si="61"/>
        <v>0</v>
      </c>
      <c r="R27" s="11">
        <v>20</v>
      </c>
      <c r="S27" s="12">
        <f t="shared" si="62"/>
        <v>20</v>
      </c>
      <c r="T27" s="15">
        <f t="shared" si="63"/>
        <v>25</v>
      </c>
      <c r="U27" s="16">
        <f t="shared" si="64"/>
        <v>25</v>
      </c>
      <c r="V27" s="11">
        <v>50</v>
      </c>
      <c r="W27" s="12">
        <f t="shared" si="65"/>
        <v>50</v>
      </c>
      <c r="X27" s="15">
        <f t="shared" si="66"/>
        <v>55</v>
      </c>
      <c r="Y27" s="16">
        <f t="shared" si="67"/>
        <v>50</v>
      </c>
      <c r="Z27" s="11">
        <v>70</v>
      </c>
      <c r="AA27" s="12">
        <f t="shared" si="68"/>
        <v>70</v>
      </c>
      <c r="AB27" s="15">
        <f t="shared" si="69"/>
        <v>0</v>
      </c>
      <c r="AC27" s="16">
        <f t="shared" si="70"/>
        <v>78</v>
      </c>
    </row>
    <row r="28" spans="1:29" s="11" customFormat="1" x14ac:dyDescent="0.25">
      <c r="A28" s="18" t="str">
        <f>'5_Insects_Script'!A28</f>
        <v>eCANOPY_SNAGS_CLASS_2_STEM_DENSITY</v>
      </c>
      <c r="B28" t="s">
        <v>305</v>
      </c>
      <c r="C28" s="39"/>
      <c r="D28" s="41" t="s">
        <v>379</v>
      </c>
      <c r="E28" s="42" t="s">
        <v>379</v>
      </c>
      <c r="G28" s="12">
        <f t="shared" si="54"/>
        <v>0</v>
      </c>
      <c r="H28" s="15">
        <f t="shared" si="55"/>
        <v>0</v>
      </c>
      <c r="I28" s="16">
        <f t="shared" si="55"/>
        <v>1.2000000000000002</v>
      </c>
      <c r="K28" s="12">
        <f t="shared" si="56"/>
        <v>0</v>
      </c>
      <c r="L28" s="15">
        <f t="shared" si="57"/>
        <v>0</v>
      </c>
      <c r="M28" s="16">
        <f t="shared" si="58"/>
        <v>0</v>
      </c>
      <c r="O28" s="12">
        <f t="shared" si="59"/>
        <v>0</v>
      </c>
      <c r="P28" s="15">
        <f t="shared" si="60"/>
        <v>0</v>
      </c>
      <c r="Q28" s="16">
        <f t="shared" si="61"/>
        <v>0</v>
      </c>
      <c r="R28" s="11">
        <v>150</v>
      </c>
      <c r="S28" s="12">
        <f t="shared" si="62"/>
        <v>150</v>
      </c>
      <c r="T28" s="15">
        <f t="shared" si="63"/>
        <v>100</v>
      </c>
      <c r="U28" s="16">
        <f t="shared" si="64"/>
        <v>350</v>
      </c>
      <c r="V28" s="11">
        <v>10</v>
      </c>
      <c r="W28" s="12">
        <f t="shared" si="65"/>
        <v>10</v>
      </c>
      <c r="X28" s="15">
        <f t="shared" si="66"/>
        <v>5</v>
      </c>
      <c r="Y28" s="16">
        <f t="shared" si="67"/>
        <v>24.5</v>
      </c>
      <c r="Z28" s="11">
        <v>3</v>
      </c>
      <c r="AA28" s="12">
        <f t="shared" si="68"/>
        <v>3</v>
      </c>
      <c r="AB28" s="15">
        <f t="shared" si="69"/>
        <v>0</v>
      </c>
      <c r="AC28" s="16">
        <f t="shared" si="70"/>
        <v>10</v>
      </c>
    </row>
    <row r="29" spans="1:29" s="11" customFormat="1" x14ac:dyDescent="0.25">
      <c r="A29" s="18" t="str">
        <f>'5_Insects_Script'!A29</f>
        <v>eCANOPY_SNAGS_CLASS_3_DIAMETER</v>
      </c>
      <c r="B29" t="s">
        <v>306</v>
      </c>
      <c r="C29" s="39"/>
      <c r="D29" s="41" t="s">
        <v>380</v>
      </c>
      <c r="E29" s="42" t="s">
        <v>380</v>
      </c>
      <c r="F29" s="11">
        <v>9</v>
      </c>
      <c r="G29" s="12">
        <f t="shared" si="54"/>
        <v>9</v>
      </c>
      <c r="H29" s="15">
        <f t="shared" ref="H29:I31" si="71">G26</f>
        <v>0</v>
      </c>
      <c r="I29" s="16">
        <f t="shared" si="71"/>
        <v>0</v>
      </c>
      <c r="K29" s="12">
        <f t="shared" si="56"/>
        <v>0</v>
      </c>
      <c r="L29" s="15">
        <f t="shared" ref="L29:L31" si="72">K26</f>
        <v>0</v>
      </c>
      <c r="M29" s="16">
        <f t="shared" ref="M29:M31" si="73">L26</f>
        <v>0</v>
      </c>
      <c r="O29" s="12">
        <f t="shared" si="59"/>
        <v>0</v>
      </c>
      <c r="P29" s="15">
        <f t="shared" ref="P29:P31" si="74">O26</f>
        <v>0</v>
      </c>
      <c r="Q29" s="16">
        <f t="shared" ref="Q29:Q31" si="75">P26</f>
        <v>0</v>
      </c>
      <c r="R29" s="11">
        <v>3.5</v>
      </c>
      <c r="S29" s="12">
        <f t="shared" si="62"/>
        <v>3.5</v>
      </c>
      <c r="T29" s="15">
        <f t="shared" ref="T29:T31" si="76">S26</f>
        <v>3.5</v>
      </c>
      <c r="U29" s="16">
        <f t="shared" ref="U29:U31" si="77">T26</f>
        <v>3.5</v>
      </c>
      <c r="V29" s="11">
        <v>11</v>
      </c>
      <c r="W29" s="12">
        <f t="shared" si="65"/>
        <v>11</v>
      </c>
      <c r="X29" s="15">
        <f t="shared" ref="X29:X31" si="78">W26</f>
        <v>11</v>
      </c>
      <c r="Y29" s="16">
        <f t="shared" ref="Y29:Y31" si="79">X26</f>
        <v>13</v>
      </c>
      <c r="Z29" s="11">
        <v>10</v>
      </c>
      <c r="AA29" s="12">
        <f t="shared" si="68"/>
        <v>10</v>
      </c>
      <c r="AB29" s="15">
        <f t="shared" ref="AB29:AB31" si="80">AA26</f>
        <v>12</v>
      </c>
      <c r="AC29" s="16">
        <f t="shared" ref="AC29:AC31" si="81">AB26</f>
        <v>0</v>
      </c>
    </row>
    <row r="30" spans="1:29" s="11" customFormat="1" x14ac:dyDescent="0.25">
      <c r="A30" s="18" t="str">
        <f>'5_Insects_Script'!A30</f>
        <v>eCANOPY_SNAGS_CLASS_3_HEIGHT</v>
      </c>
      <c r="B30" t="s">
        <v>307</v>
      </c>
      <c r="C30" s="39"/>
      <c r="D30" s="41" t="s">
        <v>381</v>
      </c>
      <c r="E30" s="42" t="s">
        <v>381</v>
      </c>
      <c r="F30" s="11">
        <v>60</v>
      </c>
      <c r="G30" s="12">
        <f t="shared" si="54"/>
        <v>60</v>
      </c>
      <c r="H30" s="15">
        <f t="shared" si="71"/>
        <v>0</v>
      </c>
      <c r="I30" s="16">
        <f t="shared" si="71"/>
        <v>0</v>
      </c>
      <c r="K30" s="12">
        <f t="shared" si="56"/>
        <v>0</v>
      </c>
      <c r="L30" s="15">
        <f t="shared" si="72"/>
        <v>0</v>
      </c>
      <c r="M30" s="16">
        <f t="shared" si="73"/>
        <v>0</v>
      </c>
      <c r="O30" s="12">
        <f t="shared" si="59"/>
        <v>0</v>
      </c>
      <c r="P30" s="15">
        <f t="shared" si="74"/>
        <v>0</v>
      </c>
      <c r="Q30" s="16">
        <f t="shared" si="75"/>
        <v>0</v>
      </c>
      <c r="R30" s="11">
        <v>15</v>
      </c>
      <c r="S30" s="12">
        <f t="shared" si="62"/>
        <v>15</v>
      </c>
      <c r="T30" s="15">
        <f t="shared" si="76"/>
        <v>20</v>
      </c>
      <c r="U30" s="16">
        <f t="shared" si="77"/>
        <v>25</v>
      </c>
      <c r="V30" s="11">
        <v>40</v>
      </c>
      <c r="W30" s="12">
        <f t="shared" si="65"/>
        <v>40</v>
      </c>
      <c r="X30" s="15">
        <f t="shared" si="78"/>
        <v>50</v>
      </c>
      <c r="Y30" s="16">
        <f t="shared" si="79"/>
        <v>55</v>
      </c>
      <c r="Z30" s="11">
        <v>60</v>
      </c>
      <c r="AA30" s="12">
        <f t="shared" si="68"/>
        <v>60</v>
      </c>
      <c r="AB30" s="15">
        <f t="shared" si="80"/>
        <v>70</v>
      </c>
      <c r="AC30" s="16">
        <f t="shared" si="81"/>
        <v>0</v>
      </c>
    </row>
    <row r="31" spans="1:29" s="11" customFormat="1" x14ac:dyDescent="0.25">
      <c r="A31" s="18" t="str">
        <f>'5_Insects_Script'!A31</f>
        <v>eCANOPY_SNAGS_CLASS_3_STEM_DENSITY</v>
      </c>
      <c r="B31" t="s">
        <v>308</v>
      </c>
      <c r="C31" s="39"/>
      <c r="D31" s="41" t="s">
        <v>382</v>
      </c>
      <c r="E31" s="42" t="s">
        <v>382</v>
      </c>
      <c r="F31" s="11">
        <v>3</v>
      </c>
      <c r="G31" s="12">
        <f t="shared" si="54"/>
        <v>3</v>
      </c>
      <c r="H31" s="15">
        <f t="shared" si="71"/>
        <v>0</v>
      </c>
      <c r="I31" s="16">
        <f t="shared" si="71"/>
        <v>0</v>
      </c>
      <c r="K31" s="12">
        <f t="shared" si="56"/>
        <v>0</v>
      </c>
      <c r="L31" s="15">
        <f t="shared" si="72"/>
        <v>0</v>
      </c>
      <c r="M31" s="16">
        <f t="shared" si="73"/>
        <v>0</v>
      </c>
      <c r="O31" s="12">
        <f t="shared" si="59"/>
        <v>0</v>
      </c>
      <c r="P31" s="15">
        <f t="shared" si="74"/>
        <v>0</v>
      </c>
      <c r="Q31" s="16">
        <f t="shared" si="75"/>
        <v>0</v>
      </c>
      <c r="R31" s="11">
        <v>150</v>
      </c>
      <c r="S31" s="12">
        <f t="shared" si="62"/>
        <v>150</v>
      </c>
      <c r="T31" s="15">
        <f t="shared" si="76"/>
        <v>150</v>
      </c>
      <c r="U31" s="16">
        <f t="shared" si="77"/>
        <v>100</v>
      </c>
      <c r="V31" s="11">
        <v>5</v>
      </c>
      <c r="W31" s="12">
        <f t="shared" si="65"/>
        <v>5</v>
      </c>
      <c r="X31" s="15">
        <f t="shared" si="78"/>
        <v>10</v>
      </c>
      <c r="Y31" s="16">
        <f t="shared" si="79"/>
        <v>5</v>
      </c>
      <c r="Z31" s="11">
        <v>3</v>
      </c>
      <c r="AA31" s="12">
        <f t="shared" si="68"/>
        <v>3</v>
      </c>
      <c r="AB31" s="15">
        <f t="shared" si="80"/>
        <v>3</v>
      </c>
      <c r="AC31" s="16">
        <f t="shared" si="81"/>
        <v>0</v>
      </c>
    </row>
    <row r="32" spans="1:29" s="11" customFormat="1" x14ac:dyDescent="0.25">
      <c r="A32" s="18" t="str">
        <f>'5_Insects_Script'!A32</f>
        <v>eCANOPY_LADDER_FUELS_MAXIMUM_HEIGHT</v>
      </c>
      <c r="B32" t="s">
        <v>309</v>
      </c>
      <c r="C32" s="4"/>
      <c r="D32" s="5"/>
      <c r="E32" s="6"/>
      <c r="G32" s="12">
        <f t="shared" si="54"/>
        <v>0</v>
      </c>
      <c r="H32" s="15">
        <f t="shared" ref="H32:H47" si="82">G32</f>
        <v>0</v>
      </c>
      <c r="I32" s="16">
        <f>H32</f>
        <v>0</v>
      </c>
      <c r="K32" s="12">
        <f t="shared" si="56"/>
        <v>0</v>
      </c>
      <c r="L32" s="15">
        <f t="shared" ref="L32:L47" si="83">K32</f>
        <v>0</v>
      </c>
      <c r="M32" s="16">
        <f>L32</f>
        <v>0</v>
      </c>
      <c r="O32" s="12">
        <f t="shared" si="59"/>
        <v>0</v>
      </c>
      <c r="P32" s="15">
        <f t="shared" ref="P32:P47" si="84">O32</f>
        <v>0</v>
      </c>
      <c r="Q32" s="16">
        <f>P32</f>
        <v>0</v>
      </c>
      <c r="R32" s="11">
        <v>4</v>
      </c>
      <c r="S32" s="12">
        <f t="shared" si="62"/>
        <v>4</v>
      </c>
      <c r="T32" s="15">
        <f t="shared" ref="T32:T47" si="85">S32</f>
        <v>4</v>
      </c>
      <c r="U32" s="16">
        <f>T32</f>
        <v>4</v>
      </c>
      <c r="V32" s="11">
        <v>15</v>
      </c>
      <c r="W32" s="12">
        <f t="shared" si="65"/>
        <v>15</v>
      </c>
      <c r="X32" s="15">
        <f t="shared" ref="X32:X47" si="86">W32</f>
        <v>15</v>
      </c>
      <c r="Y32" s="16">
        <f>X32</f>
        <v>15</v>
      </c>
      <c r="AA32" s="12">
        <f t="shared" si="68"/>
        <v>0</v>
      </c>
      <c r="AB32" s="15">
        <f t="shared" ref="AB32:AB47" si="87">AA32</f>
        <v>0</v>
      </c>
      <c r="AC32" s="16">
        <f>AB32</f>
        <v>0</v>
      </c>
    </row>
    <row r="33" spans="1:29" s="11" customFormat="1" x14ac:dyDescent="0.25">
      <c r="A33" s="18" t="str">
        <f>'5_Insects_Script'!A33</f>
        <v>eCANOPY_LADDER_FUELS_MINIMUM_HEIGHT</v>
      </c>
      <c r="B33" t="s">
        <v>310</v>
      </c>
      <c r="C33" s="4"/>
      <c r="D33" s="5"/>
      <c r="E33" s="6"/>
      <c r="G33" s="12">
        <f t="shared" si="54"/>
        <v>0</v>
      </c>
      <c r="H33" s="15">
        <f t="shared" si="82"/>
        <v>0</v>
      </c>
      <c r="I33" s="16">
        <f>H33</f>
        <v>0</v>
      </c>
      <c r="K33" s="12">
        <f t="shared" si="56"/>
        <v>0</v>
      </c>
      <c r="L33" s="15">
        <f t="shared" si="83"/>
        <v>0</v>
      </c>
      <c r="M33" s="16">
        <f>L33</f>
        <v>0</v>
      </c>
      <c r="O33" s="12">
        <f t="shared" si="59"/>
        <v>0</v>
      </c>
      <c r="P33" s="15">
        <f t="shared" si="84"/>
        <v>0</v>
      </c>
      <c r="Q33" s="16">
        <f>P33</f>
        <v>0</v>
      </c>
      <c r="R33" s="11">
        <v>0</v>
      </c>
      <c r="S33" s="12">
        <f t="shared" si="62"/>
        <v>0</v>
      </c>
      <c r="T33" s="15">
        <f t="shared" si="85"/>
        <v>0</v>
      </c>
      <c r="U33" s="16">
        <f>T33</f>
        <v>0</v>
      </c>
      <c r="V33" s="11">
        <v>5</v>
      </c>
      <c r="W33" s="12">
        <f t="shared" si="65"/>
        <v>5</v>
      </c>
      <c r="X33" s="15">
        <f t="shared" si="86"/>
        <v>5</v>
      </c>
      <c r="Y33" s="16">
        <f>X33</f>
        <v>5</v>
      </c>
      <c r="AA33" s="12">
        <f t="shared" si="68"/>
        <v>0</v>
      </c>
      <c r="AB33" s="15">
        <f t="shared" si="87"/>
        <v>0</v>
      </c>
      <c r="AC33" s="16">
        <f>AB33</f>
        <v>0</v>
      </c>
    </row>
    <row r="34" spans="1:29" s="11" customFormat="1" x14ac:dyDescent="0.25">
      <c r="A34" s="18" t="str">
        <f>'5_Insects_Script'!A34</f>
        <v>eSHRUBS_PRIMARY_LAYER_HEIGHT</v>
      </c>
      <c r="B34" t="s">
        <v>311</v>
      </c>
      <c r="C34" s="4"/>
      <c r="D34" s="5"/>
      <c r="E34" s="6"/>
      <c r="F34" s="11">
        <v>2.2000000000000002</v>
      </c>
      <c r="G34" s="12">
        <f>F34</f>
        <v>2.2000000000000002</v>
      </c>
      <c r="H34" s="15">
        <f t="shared" si="82"/>
        <v>2.2000000000000002</v>
      </c>
      <c r="I34" s="16">
        <f t="shared" ref="I34:I47" si="88">H34</f>
        <v>2.2000000000000002</v>
      </c>
      <c r="J34" s="11">
        <v>5</v>
      </c>
      <c r="K34" s="12">
        <f>J34</f>
        <v>5</v>
      </c>
      <c r="L34" s="15">
        <f t="shared" si="83"/>
        <v>5</v>
      </c>
      <c r="M34" s="16">
        <f t="shared" ref="M34:M47" si="89">L34</f>
        <v>5</v>
      </c>
      <c r="N34" s="11">
        <v>3</v>
      </c>
      <c r="O34" s="12">
        <f>N34</f>
        <v>3</v>
      </c>
      <c r="P34" s="15">
        <f t="shared" si="84"/>
        <v>3</v>
      </c>
      <c r="Q34" s="16">
        <f t="shared" ref="Q34:Q47" si="90">P34</f>
        <v>3</v>
      </c>
      <c r="R34" s="11">
        <v>5</v>
      </c>
      <c r="S34" s="12">
        <f>R34</f>
        <v>5</v>
      </c>
      <c r="T34" s="15">
        <f t="shared" si="85"/>
        <v>5</v>
      </c>
      <c r="U34" s="16">
        <f t="shared" ref="U34:U47" si="91">T34</f>
        <v>5</v>
      </c>
      <c r="V34" s="11">
        <v>6</v>
      </c>
      <c r="W34" s="12">
        <f>V34</f>
        <v>6</v>
      </c>
      <c r="X34" s="15">
        <f t="shared" si="86"/>
        <v>6</v>
      </c>
      <c r="Y34" s="16">
        <f t="shared" ref="Y34:Y47" si="92">X34</f>
        <v>6</v>
      </c>
      <c r="Z34" s="11">
        <v>5</v>
      </c>
      <c r="AA34" s="12">
        <f>Z34</f>
        <v>5</v>
      </c>
      <c r="AB34" s="15">
        <f t="shared" si="87"/>
        <v>5</v>
      </c>
      <c r="AC34" s="16">
        <f t="shared" ref="AC34:AC47" si="93">AB34</f>
        <v>5</v>
      </c>
    </row>
    <row r="35" spans="1:29" s="11" customFormat="1" x14ac:dyDescent="0.25">
      <c r="A35" s="18" t="str">
        <f>'5_Insects_Script'!A35</f>
        <v>eSHRUBS_PRIMARY_LAYER_PERCENT_COVER</v>
      </c>
      <c r="B35" t="s">
        <v>312</v>
      </c>
      <c r="C35" s="4"/>
      <c r="D35" s="5"/>
      <c r="E35" s="6"/>
      <c r="F35" s="11">
        <v>21.6</v>
      </c>
      <c r="G35" s="12">
        <f t="shared" ref="G35:G47" si="94">F35</f>
        <v>21.6</v>
      </c>
      <c r="H35" s="15">
        <f t="shared" si="82"/>
        <v>21.6</v>
      </c>
      <c r="I35" s="16">
        <f t="shared" si="88"/>
        <v>21.6</v>
      </c>
      <c r="J35" s="11">
        <v>70</v>
      </c>
      <c r="K35" s="12">
        <f t="shared" ref="K35:K47" si="95">J35</f>
        <v>70</v>
      </c>
      <c r="L35" s="15">
        <f t="shared" si="83"/>
        <v>70</v>
      </c>
      <c r="M35" s="16">
        <f t="shared" si="89"/>
        <v>70</v>
      </c>
      <c r="N35" s="11">
        <v>2</v>
      </c>
      <c r="O35" s="12">
        <f t="shared" ref="O35:O47" si="96">N35</f>
        <v>2</v>
      </c>
      <c r="P35" s="15">
        <f t="shared" si="84"/>
        <v>2</v>
      </c>
      <c r="Q35" s="16">
        <f t="shared" si="90"/>
        <v>2</v>
      </c>
      <c r="R35" s="11">
        <v>10</v>
      </c>
      <c r="S35" s="12">
        <f t="shared" ref="S35:S47" si="97">R35</f>
        <v>10</v>
      </c>
      <c r="T35" s="15">
        <f t="shared" si="85"/>
        <v>10</v>
      </c>
      <c r="U35" s="16">
        <f t="shared" si="91"/>
        <v>10</v>
      </c>
      <c r="V35" s="11">
        <v>30</v>
      </c>
      <c r="W35" s="12">
        <f t="shared" ref="W35:W47" si="98">V35</f>
        <v>30</v>
      </c>
      <c r="X35" s="15">
        <f t="shared" si="86"/>
        <v>30</v>
      </c>
      <c r="Y35" s="16">
        <f t="shared" si="92"/>
        <v>30</v>
      </c>
      <c r="Z35" s="11">
        <v>80</v>
      </c>
      <c r="AA35" s="12">
        <f t="shared" ref="AA35:AA47" si="99">Z35</f>
        <v>80</v>
      </c>
      <c r="AB35" s="15">
        <f t="shared" si="87"/>
        <v>80</v>
      </c>
      <c r="AC35" s="16">
        <f t="shared" si="93"/>
        <v>80</v>
      </c>
    </row>
    <row r="36" spans="1:29" s="11" customFormat="1" x14ac:dyDescent="0.25">
      <c r="A36" s="18" t="str">
        <f>'5_Insects_Script'!A36</f>
        <v>eSHRUBS_PRIMARY_LAYER_PERCENT_LIVE</v>
      </c>
      <c r="B36" t="s">
        <v>313</v>
      </c>
      <c r="C36" s="4"/>
      <c r="D36" s="5"/>
      <c r="E36" s="6"/>
      <c r="F36" s="11">
        <v>85</v>
      </c>
      <c r="G36" s="12">
        <f t="shared" si="94"/>
        <v>85</v>
      </c>
      <c r="H36" s="15">
        <f t="shared" si="82"/>
        <v>85</v>
      </c>
      <c r="I36" s="16">
        <f t="shared" si="88"/>
        <v>85</v>
      </c>
      <c r="J36" s="11">
        <v>85</v>
      </c>
      <c r="K36" s="12">
        <f t="shared" si="95"/>
        <v>85</v>
      </c>
      <c r="L36" s="15">
        <f t="shared" si="83"/>
        <v>85</v>
      </c>
      <c r="M36" s="16">
        <f t="shared" si="89"/>
        <v>85</v>
      </c>
      <c r="N36" s="11">
        <v>100</v>
      </c>
      <c r="O36" s="12">
        <f t="shared" si="96"/>
        <v>100</v>
      </c>
      <c r="P36" s="15">
        <f t="shared" si="84"/>
        <v>100</v>
      </c>
      <c r="Q36" s="16">
        <f t="shared" si="90"/>
        <v>100</v>
      </c>
      <c r="R36" s="11">
        <v>90</v>
      </c>
      <c r="S36" s="12">
        <f t="shared" si="97"/>
        <v>90</v>
      </c>
      <c r="T36" s="15">
        <f t="shared" si="85"/>
        <v>90</v>
      </c>
      <c r="U36" s="16">
        <f t="shared" si="91"/>
        <v>90</v>
      </c>
      <c r="V36" s="11">
        <v>85</v>
      </c>
      <c r="W36" s="12">
        <f t="shared" si="98"/>
        <v>85</v>
      </c>
      <c r="X36" s="15">
        <f t="shared" si="86"/>
        <v>85</v>
      </c>
      <c r="Y36" s="16">
        <f t="shared" si="92"/>
        <v>85</v>
      </c>
      <c r="Z36" s="11">
        <v>90</v>
      </c>
      <c r="AA36" s="12">
        <f t="shared" si="99"/>
        <v>90</v>
      </c>
      <c r="AB36" s="15">
        <f t="shared" si="87"/>
        <v>90</v>
      </c>
      <c r="AC36" s="16">
        <f t="shared" si="93"/>
        <v>90</v>
      </c>
    </row>
    <row r="37" spans="1:29" s="11" customFormat="1" x14ac:dyDescent="0.25">
      <c r="A37" s="18" t="str">
        <f>'5_Insects_Script'!A37</f>
        <v>eSHRUBS_SECONDARY_LAYER_HEIGHT</v>
      </c>
      <c r="B37" t="s">
        <v>314</v>
      </c>
      <c r="C37" s="4"/>
      <c r="D37" s="5"/>
      <c r="E37" s="6"/>
      <c r="F37" s="11">
        <v>0.3</v>
      </c>
      <c r="G37" s="12">
        <f t="shared" si="94"/>
        <v>0.3</v>
      </c>
      <c r="H37" s="15">
        <f t="shared" si="82"/>
        <v>0.3</v>
      </c>
      <c r="I37" s="16">
        <f t="shared" si="88"/>
        <v>0.3</v>
      </c>
      <c r="J37" s="11">
        <v>2</v>
      </c>
      <c r="K37" s="12">
        <f t="shared" si="95"/>
        <v>2</v>
      </c>
      <c r="L37" s="15">
        <f t="shared" si="83"/>
        <v>2</v>
      </c>
      <c r="M37" s="16">
        <f t="shared" si="89"/>
        <v>2</v>
      </c>
      <c r="O37" s="12">
        <f t="shared" si="96"/>
        <v>0</v>
      </c>
      <c r="P37" s="15">
        <f t="shared" si="84"/>
        <v>0</v>
      </c>
      <c r="Q37" s="16">
        <f t="shared" si="90"/>
        <v>0</v>
      </c>
      <c r="R37" s="11">
        <v>1</v>
      </c>
      <c r="S37" s="12">
        <f t="shared" si="97"/>
        <v>1</v>
      </c>
      <c r="T37" s="15">
        <f t="shared" si="85"/>
        <v>1</v>
      </c>
      <c r="U37" s="16">
        <f t="shared" si="91"/>
        <v>1</v>
      </c>
      <c r="W37" s="12">
        <f t="shared" si="98"/>
        <v>0</v>
      </c>
      <c r="X37" s="15">
        <f t="shared" si="86"/>
        <v>0</v>
      </c>
      <c r="Y37" s="16">
        <f t="shared" si="92"/>
        <v>0</v>
      </c>
      <c r="AA37" s="12">
        <f t="shared" si="99"/>
        <v>0</v>
      </c>
      <c r="AB37" s="15">
        <f t="shared" si="87"/>
        <v>0</v>
      </c>
      <c r="AC37" s="16">
        <f t="shared" si="93"/>
        <v>0</v>
      </c>
    </row>
    <row r="38" spans="1:29" s="11" customFormat="1" x14ac:dyDescent="0.25">
      <c r="A38" s="18" t="str">
        <f>'5_Insects_Script'!A38</f>
        <v>eSHRUBS_SECONDARY_LAYER_PERCENT_COVER</v>
      </c>
      <c r="B38" t="s">
        <v>315</v>
      </c>
      <c r="C38" s="4"/>
      <c r="D38" s="5"/>
      <c r="E38" s="6"/>
      <c r="F38" s="11">
        <v>1.2</v>
      </c>
      <c r="G38" s="12">
        <f t="shared" si="94"/>
        <v>1.2</v>
      </c>
      <c r="H38" s="15">
        <f t="shared" si="82"/>
        <v>1.2</v>
      </c>
      <c r="I38" s="16">
        <f t="shared" si="88"/>
        <v>1.2</v>
      </c>
      <c r="J38" s="11">
        <v>5</v>
      </c>
      <c r="K38" s="12">
        <f t="shared" si="95"/>
        <v>5</v>
      </c>
      <c r="L38" s="15">
        <f t="shared" si="83"/>
        <v>5</v>
      </c>
      <c r="M38" s="16">
        <f t="shared" si="89"/>
        <v>5</v>
      </c>
      <c r="O38" s="12">
        <f t="shared" si="96"/>
        <v>0</v>
      </c>
      <c r="P38" s="15">
        <f t="shared" si="84"/>
        <v>0</v>
      </c>
      <c r="Q38" s="16">
        <f t="shared" si="90"/>
        <v>0</v>
      </c>
      <c r="R38" s="11">
        <v>20</v>
      </c>
      <c r="S38" s="12">
        <f t="shared" si="97"/>
        <v>20</v>
      </c>
      <c r="T38" s="15">
        <f t="shared" si="85"/>
        <v>20</v>
      </c>
      <c r="U38" s="16">
        <f t="shared" si="91"/>
        <v>20</v>
      </c>
      <c r="W38" s="12">
        <f t="shared" si="98"/>
        <v>0</v>
      </c>
      <c r="X38" s="15">
        <f t="shared" si="86"/>
        <v>0</v>
      </c>
      <c r="Y38" s="16">
        <f t="shared" si="92"/>
        <v>0</v>
      </c>
      <c r="AA38" s="12">
        <f t="shared" si="99"/>
        <v>0</v>
      </c>
      <c r="AB38" s="15">
        <f t="shared" si="87"/>
        <v>0</v>
      </c>
      <c r="AC38" s="16">
        <f t="shared" si="93"/>
        <v>0</v>
      </c>
    </row>
    <row r="39" spans="1:29" s="11" customFormat="1" x14ac:dyDescent="0.25">
      <c r="A39" s="18" t="str">
        <f>'5_Insects_Script'!A39</f>
        <v>eSHRUBS_SECONDARY_LAYER_PERCENT_LIVE</v>
      </c>
      <c r="B39" t="s">
        <v>316</v>
      </c>
      <c r="C39" s="4"/>
      <c r="D39" s="5"/>
      <c r="E39" s="6"/>
      <c r="F39" s="11">
        <v>95</v>
      </c>
      <c r="G39" s="12">
        <f t="shared" si="94"/>
        <v>95</v>
      </c>
      <c r="H39" s="15">
        <f t="shared" si="82"/>
        <v>95</v>
      </c>
      <c r="I39" s="16">
        <f t="shared" si="88"/>
        <v>95</v>
      </c>
      <c r="J39" s="11">
        <v>85</v>
      </c>
      <c r="K39" s="12">
        <f t="shared" si="95"/>
        <v>85</v>
      </c>
      <c r="L39" s="15">
        <f t="shared" si="83"/>
        <v>85</v>
      </c>
      <c r="M39" s="16">
        <f t="shared" si="89"/>
        <v>85</v>
      </c>
      <c r="O39" s="12">
        <f t="shared" si="96"/>
        <v>0</v>
      </c>
      <c r="P39" s="15">
        <f t="shared" si="84"/>
        <v>0</v>
      </c>
      <c r="Q39" s="16">
        <f t="shared" si="90"/>
        <v>0</v>
      </c>
      <c r="R39" s="11">
        <v>90</v>
      </c>
      <c r="S39" s="12">
        <f t="shared" si="97"/>
        <v>90</v>
      </c>
      <c r="T39" s="15">
        <f t="shared" si="85"/>
        <v>90</v>
      </c>
      <c r="U39" s="16">
        <f t="shared" si="91"/>
        <v>90</v>
      </c>
      <c r="W39" s="12">
        <f t="shared" si="98"/>
        <v>0</v>
      </c>
      <c r="X39" s="15">
        <f t="shared" si="86"/>
        <v>0</v>
      </c>
      <c r="Y39" s="16">
        <f t="shared" si="92"/>
        <v>0</v>
      </c>
      <c r="AA39" s="12">
        <f t="shared" si="99"/>
        <v>0</v>
      </c>
      <c r="AB39" s="15">
        <f t="shared" si="87"/>
        <v>0</v>
      </c>
      <c r="AC39" s="16">
        <f t="shared" si="93"/>
        <v>0</v>
      </c>
    </row>
    <row r="40" spans="1:29" s="11" customFormat="1" x14ac:dyDescent="0.25">
      <c r="A40" s="18" t="str">
        <f>'5_Insects_Script'!A40</f>
        <v>eHERBACEOUS_PRIMARY_LAYER_HEIGHT</v>
      </c>
      <c r="B40" t="s">
        <v>317</v>
      </c>
      <c r="C40" s="4"/>
      <c r="D40" s="5"/>
      <c r="E40" s="6"/>
      <c r="F40" s="11">
        <v>0.9</v>
      </c>
      <c r="G40" s="12">
        <f t="shared" si="94"/>
        <v>0.9</v>
      </c>
      <c r="H40" s="15">
        <f t="shared" si="82"/>
        <v>0.9</v>
      </c>
      <c r="I40" s="16">
        <f t="shared" si="88"/>
        <v>0.9</v>
      </c>
      <c r="K40" s="12">
        <f t="shared" si="95"/>
        <v>0</v>
      </c>
      <c r="L40" s="15">
        <f t="shared" si="83"/>
        <v>0</v>
      </c>
      <c r="M40" s="16">
        <f t="shared" si="89"/>
        <v>0</v>
      </c>
      <c r="N40" s="11">
        <v>2</v>
      </c>
      <c r="O40" s="12">
        <f t="shared" si="96"/>
        <v>2</v>
      </c>
      <c r="P40" s="15">
        <f t="shared" si="84"/>
        <v>2</v>
      </c>
      <c r="Q40" s="16">
        <f t="shared" si="90"/>
        <v>2</v>
      </c>
      <c r="R40" s="11">
        <v>1</v>
      </c>
      <c r="S40" s="12">
        <f t="shared" si="97"/>
        <v>1</v>
      </c>
      <c r="T40" s="15">
        <f t="shared" si="85"/>
        <v>1</v>
      </c>
      <c r="U40" s="16">
        <f t="shared" si="91"/>
        <v>1</v>
      </c>
      <c r="V40" s="11">
        <v>2.5</v>
      </c>
      <c r="W40" s="12">
        <f t="shared" si="98"/>
        <v>2.5</v>
      </c>
      <c r="X40" s="15">
        <f t="shared" si="86"/>
        <v>2.5</v>
      </c>
      <c r="Y40" s="16">
        <f t="shared" si="92"/>
        <v>2.5</v>
      </c>
      <c r="Z40" s="11">
        <v>2</v>
      </c>
      <c r="AA40" s="12">
        <f t="shared" si="99"/>
        <v>2</v>
      </c>
      <c r="AB40" s="15">
        <f t="shared" si="87"/>
        <v>2</v>
      </c>
      <c r="AC40" s="16">
        <f t="shared" si="93"/>
        <v>2</v>
      </c>
    </row>
    <row r="41" spans="1:29" s="11" customFormat="1" x14ac:dyDescent="0.25">
      <c r="A41" s="18" t="str">
        <f>'5_Insects_Script'!A41</f>
        <v>eHERBACEOUS_PRIMARY_LAYER_LOADING</v>
      </c>
      <c r="B41" t="s">
        <v>318</v>
      </c>
      <c r="C41" s="4"/>
      <c r="D41" s="5"/>
      <c r="E41" s="6"/>
      <c r="F41" s="11">
        <v>0.1</v>
      </c>
      <c r="G41" s="12">
        <f t="shared" si="94"/>
        <v>0.1</v>
      </c>
      <c r="H41" s="15">
        <f t="shared" si="82"/>
        <v>0.1</v>
      </c>
      <c r="I41" s="16">
        <f t="shared" si="88"/>
        <v>0.1</v>
      </c>
      <c r="K41" s="12">
        <f t="shared" si="95"/>
        <v>0</v>
      </c>
      <c r="L41" s="15">
        <f t="shared" si="83"/>
        <v>0</v>
      </c>
      <c r="M41" s="16">
        <f t="shared" si="89"/>
        <v>0</v>
      </c>
      <c r="N41" s="11">
        <v>1</v>
      </c>
      <c r="O41" s="12">
        <f t="shared" si="96"/>
        <v>1</v>
      </c>
      <c r="P41" s="15">
        <f t="shared" si="84"/>
        <v>1</v>
      </c>
      <c r="Q41" s="16">
        <f t="shared" si="90"/>
        <v>1</v>
      </c>
      <c r="R41" s="11">
        <v>0.01</v>
      </c>
      <c r="S41" s="12">
        <f t="shared" si="97"/>
        <v>0.01</v>
      </c>
      <c r="T41" s="15">
        <f t="shared" si="85"/>
        <v>0.01</v>
      </c>
      <c r="U41" s="16">
        <f t="shared" si="91"/>
        <v>0.01</v>
      </c>
      <c r="V41" s="11">
        <v>0.4</v>
      </c>
      <c r="W41" s="12">
        <f t="shared" si="98"/>
        <v>0.4</v>
      </c>
      <c r="X41" s="15">
        <f t="shared" si="86"/>
        <v>0.4</v>
      </c>
      <c r="Y41" s="16">
        <f t="shared" si="92"/>
        <v>0.4</v>
      </c>
      <c r="Z41" s="11">
        <v>0.1</v>
      </c>
      <c r="AA41" s="12">
        <f t="shared" si="99"/>
        <v>0.1</v>
      </c>
      <c r="AB41" s="15">
        <f t="shared" si="87"/>
        <v>0.1</v>
      </c>
      <c r="AC41" s="16">
        <f t="shared" si="93"/>
        <v>0.1</v>
      </c>
    </row>
    <row r="42" spans="1:29" s="11" customFormat="1" x14ac:dyDescent="0.25">
      <c r="A42" s="18" t="str">
        <f>'5_Insects_Script'!A42</f>
        <v>eHERBACEOUS_PRIMARY_LAYER_PERCENT_COVER</v>
      </c>
      <c r="B42" t="s">
        <v>319</v>
      </c>
      <c r="C42" s="4"/>
      <c r="D42" s="5"/>
      <c r="E42" s="6"/>
      <c r="F42" s="11">
        <v>0.7</v>
      </c>
      <c r="G42" s="12">
        <f t="shared" si="94"/>
        <v>0.7</v>
      </c>
      <c r="H42" s="15">
        <f t="shared" si="82"/>
        <v>0.7</v>
      </c>
      <c r="I42" s="16">
        <f t="shared" si="88"/>
        <v>0.7</v>
      </c>
      <c r="K42" s="12">
        <f t="shared" si="95"/>
        <v>0</v>
      </c>
      <c r="L42" s="15">
        <f t="shared" si="83"/>
        <v>0</v>
      </c>
      <c r="M42" s="16">
        <f t="shared" si="89"/>
        <v>0</v>
      </c>
      <c r="N42" s="11">
        <v>90</v>
      </c>
      <c r="O42" s="12">
        <f t="shared" si="96"/>
        <v>90</v>
      </c>
      <c r="P42" s="15">
        <f t="shared" si="84"/>
        <v>90</v>
      </c>
      <c r="Q42" s="16">
        <f t="shared" si="90"/>
        <v>90</v>
      </c>
      <c r="R42" s="11">
        <v>2</v>
      </c>
      <c r="S42" s="12">
        <f t="shared" si="97"/>
        <v>2</v>
      </c>
      <c r="T42" s="15">
        <f t="shared" si="85"/>
        <v>2</v>
      </c>
      <c r="U42" s="16">
        <f t="shared" si="91"/>
        <v>2</v>
      </c>
      <c r="V42" s="11">
        <v>30</v>
      </c>
      <c r="W42" s="12">
        <f t="shared" si="98"/>
        <v>30</v>
      </c>
      <c r="X42" s="15">
        <f t="shared" si="86"/>
        <v>30</v>
      </c>
      <c r="Y42" s="16">
        <f t="shared" si="92"/>
        <v>30</v>
      </c>
      <c r="Z42" s="11">
        <v>20</v>
      </c>
      <c r="AA42" s="12">
        <f t="shared" si="99"/>
        <v>20</v>
      </c>
      <c r="AB42" s="15">
        <f t="shared" si="87"/>
        <v>20</v>
      </c>
      <c r="AC42" s="16">
        <f t="shared" si="93"/>
        <v>20</v>
      </c>
    </row>
    <row r="43" spans="1:29" s="11" customFormat="1" x14ac:dyDescent="0.25">
      <c r="A43" s="18" t="str">
        <f>'5_Insects_Script'!A43</f>
        <v>eHERBACEOUS_PRIMARY_LAYER_PERCENT_LIVE</v>
      </c>
      <c r="B43" t="s">
        <v>320</v>
      </c>
      <c r="C43" s="4"/>
      <c r="D43" s="5"/>
      <c r="E43" s="6"/>
      <c r="F43" s="11">
        <v>95</v>
      </c>
      <c r="G43" s="12">
        <f t="shared" si="94"/>
        <v>95</v>
      </c>
      <c r="H43" s="15">
        <f t="shared" si="82"/>
        <v>95</v>
      </c>
      <c r="I43" s="16">
        <f t="shared" si="88"/>
        <v>95</v>
      </c>
      <c r="K43" s="12">
        <f t="shared" si="95"/>
        <v>0</v>
      </c>
      <c r="L43" s="15">
        <f t="shared" si="83"/>
        <v>0</v>
      </c>
      <c r="M43" s="16">
        <f t="shared" si="89"/>
        <v>0</v>
      </c>
      <c r="N43" s="11">
        <v>85</v>
      </c>
      <c r="O43" s="12">
        <f t="shared" si="96"/>
        <v>85</v>
      </c>
      <c r="P43" s="15">
        <f t="shared" si="84"/>
        <v>85</v>
      </c>
      <c r="Q43" s="16">
        <f t="shared" si="90"/>
        <v>85</v>
      </c>
      <c r="R43" s="11">
        <v>90</v>
      </c>
      <c r="S43" s="12">
        <f t="shared" si="97"/>
        <v>90</v>
      </c>
      <c r="T43" s="15">
        <f t="shared" si="85"/>
        <v>90</v>
      </c>
      <c r="U43" s="16">
        <f t="shared" si="91"/>
        <v>90</v>
      </c>
      <c r="V43" s="11">
        <v>80</v>
      </c>
      <c r="W43" s="12">
        <f t="shared" si="98"/>
        <v>80</v>
      </c>
      <c r="X43" s="15">
        <f t="shared" si="86"/>
        <v>80</v>
      </c>
      <c r="Y43" s="16">
        <f t="shared" si="92"/>
        <v>80</v>
      </c>
      <c r="Z43" s="11">
        <v>60</v>
      </c>
      <c r="AA43" s="12">
        <f t="shared" si="99"/>
        <v>60</v>
      </c>
      <c r="AB43" s="15">
        <f t="shared" si="87"/>
        <v>60</v>
      </c>
      <c r="AC43" s="16">
        <f t="shared" si="93"/>
        <v>60</v>
      </c>
    </row>
    <row r="44" spans="1:29" s="11" customFormat="1" x14ac:dyDescent="0.25">
      <c r="A44" s="18" t="str">
        <f>'5_Insects_Script'!A44</f>
        <v>eHERBACEOUS_SECONDARY_LAYER_HEIGHT</v>
      </c>
      <c r="B44" t="s">
        <v>321</v>
      </c>
      <c r="C44" s="4"/>
      <c r="D44" s="5"/>
      <c r="E44" s="6"/>
      <c r="F44" s="11">
        <v>0.9</v>
      </c>
      <c r="G44" s="12">
        <f t="shared" si="94"/>
        <v>0.9</v>
      </c>
      <c r="H44" s="15">
        <f t="shared" si="82"/>
        <v>0.9</v>
      </c>
      <c r="I44" s="16">
        <f t="shared" si="88"/>
        <v>0.9</v>
      </c>
      <c r="K44" s="12">
        <f t="shared" si="95"/>
        <v>0</v>
      </c>
      <c r="L44" s="15">
        <f t="shared" si="83"/>
        <v>0</v>
      </c>
      <c r="M44" s="16">
        <f t="shared" si="89"/>
        <v>0</v>
      </c>
      <c r="N44" s="11">
        <v>1</v>
      </c>
      <c r="O44" s="12">
        <f t="shared" si="96"/>
        <v>1</v>
      </c>
      <c r="P44" s="15">
        <f t="shared" si="84"/>
        <v>1</v>
      </c>
      <c r="Q44" s="16">
        <f t="shared" si="90"/>
        <v>1</v>
      </c>
      <c r="R44" s="11">
        <v>0.5</v>
      </c>
      <c r="S44" s="12">
        <f t="shared" si="97"/>
        <v>0.5</v>
      </c>
      <c r="T44" s="15">
        <f t="shared" si="85"/>
        <v>0.5</v>
      </c>
      <c r="U44" s="16">
        <f t="shared" si="91"/>
        <v>0.5</v>
      </c>
      <c r="W44" s="12">
        <f t="shared" si="98"/>
        <v>0</v>
      </c>
      <c r="X44" s="15">
        <f t="shared" si="86"/>
        <v>0</v>
      </c>
      <c r="Y44" s="16">
        <f t="shared" si="92"/>
        <v>0</v>
      </c>
      <c r="Z44" s="11">
        <v>1</v>
      </c>
      <c r="AA44" s="12">
        <f t="shared" si="99"/>
        <v>1</v>
      </c>
      <c r="AB44" s="15">
        <f t="shared" si="87"/>
        <v>1</v>
      </c>
      <c r="AC44" s="16">
        <f t="shared" si="93"/>
        <v>1</v>
      </c>
    </row>
    <row r="45" spans="1:29" s="11" customFormat="1" x14ac:dyDescent="0.25">
      <c r="A45" s="18" t="str">
        <f>'5_Insects_Script'!A45</f>
        <v>eHERBACEOUS_SECONDARY_LAYER_LOADING</v>
      </c>
      <c r="B45" t="s">
        <v>322</v>
      </c>
      <c r="C45" s="4"/>
      <c r="D45" s="5"/>
      <c r="E45" s="6"/>
      <c r="F45" s="11">
        <v>0.1</v>
      </c>
      <c r="G45" s="12">
        <f t="shared" si="94"/>
        <v>0.1</v>
      </c>
      <c r="H45" s="15">
        <f t="shared" si="82"/>
        <v>0.1</v>
      </c>
      <c r="I45" s="16">
        <f t="shared" si="88"/>
        <v>0.1</v>
      </c>
      <c r="K45" s="12">
        <f t="shared" si="95"/>
        <v>0</v>
      </c>
      <c r="L45" s="15">
        <f t="shared" si="83"/>
        <v>0</v>
      </c>
      <c r="M45" s="16">
        <f t="shared" si="89"/>
        <v>0</v>
      </c>
      <c r="N45" s="11">
        <v>0.01</v>
      </c>
      <c r="O45" s="12">
        <f t="shared" si="96"/>
        <v>0.01</v>
      </c>
      <c r="P45" s="15">
        <f t="shared" si="84"/>
        <v>0.01</v>
      </c>
      <c r="Q45" s="16">
        <f t="shared" si="90"/>
        <v>0.01</v>
      </c>
      <c r="R45" s="11">
        <v>0.02</v>
      </c>
      <c r="S45" s="12">
        <f t="shared" si="97"/>
        <v>0.02</v>
      </c>
      <c r="T45" s="15">
        <f t="shared" si="85"/>
        <v>0.02</v>
      </c>
      <c r="U45" s="16">
        <f t="shared" si="91"/>
        <v>0.02</v>
      </c>
      <c r="W45" s="12">
        <f t="shared" si="98"/>
        <v>0</v>
      </c>
      <c r="X45" s="15">
        <f t="shared" si="86"/>
        <v>0</v>
      </c>
      <c r="Y45" s="16">
        <f t="shared" si="92"/>
        <v>0</v>
      </c>
      <c r="Z45" s="11">
        <v>0.1</v>
      </c>
      <c r="AA45" s="12">
        <f t="shared" si="99"/>
        <v>0.1</v>
      </c>
      <c r="AB45" s="15">
        <f t="shared" si="87"/>
        <v>0.1</v>
      </c>
      <c r="AC45" s="16">
        <f t="shared" si="93"/>
        <v>0.1</v>
      </c>
    </row>
    <row r="46" spans="1:29" s="11" customFormat="1" x14ac:dyDescent="0.25">
      <c r="A46" s="18" t="str">
        <f>'5_Insects_Script'!A46</f>
        <v>eHERBACEOUS_SECONDARY_LAYER_PERCENT_COVER</v>
      </c>
      <c r="B46" t="s">
        <v>323</v>
      </c>
      <c r="C46" s="4"/>
      <c r="D46" s="5"/>
      <c r="E46" s="6"/>
      <c r="F46" s="11">
        <v>0.2</v>
      </c>
      <c r="G46" s="12">
        <f t="shared" si="94"/>
        <v>0.2</v>
      </c>
      <c r="H46" s="15">
        <f t="shared" si="82"/>
        <v>0.2</v>
      </c>
      <c r="I46" s="16">
        <f t="shared" si="88"/>
        <v>0.2</v>
      </c>
      <c r="K46" s="12">
        <f t="shared" si="95"/>
        <v>0</v>
      </c>
      <c r="L46" s="15">
        <f t="shared" si="83"/>
        <v>0</v>
      </c>
      <c r="M46" s="16">
        <f t="shared" si="89"/>
        <v>0</v>
      </c>
      <c r="N46" s="11">
        <v>8</v>
      </c>
      <c r="O46" s="12">
        <f t="shared" si="96"/>
        <v>8</v>
      </c>
      <c r="P46" s="15">
        <f t="shared" si="84"/>
        <v>8</v>
      </c>
      <c r="Q46" s="16">
        <f t="shared" si="90"/>
        <v>8</v>
      </c>
      <c r="R46" s="11">
        <v>5</v>
      </c>
      <c r="S46" s="12">
        <f t="shared" si="97"/>
        <v>5</v>
      </c>
      <c r="T46" s="15">
        <f t="shared" si="85"/>
        <v>5</v>
      </c>
      <c r="U46" s="16">
        <f t="shared" si="91"/>
        <v>5</v>
      </c>
      <c r="W46" s="12">
        <f t="shared" si="98"/>
        <v>0</v>
      </c>
      <c r="X46" s="15">
        <f t="shared" si="86"/>
        <v>0</v>
      </c>
      <c r="Y46" s="16">
        <f t="shared" si="92"/>
        <v>0</v>
      </c>
      <c r="Z46" s="11">
        <v>20</v>
      </c>
      <c r="AA46" s="12">
        <f t="shared" si="99"/>
        <v>20</v>
      </c>
      <c r="AB46" s="15">
        <f t="shared" si="87"/>
        <v>20</v>
      </c>
      <c r="AC46" s="16">
        <f t="shared" si="93"/>
        <v>20</v>
      </c>
    </row>
    <row r="47" spans="1:29" s="11" customFormat="1" x14ac:dyDescent="0.25">
      <c r="A47" s="18" t="str">
        <f>'5_Insects_Script'!A47</f>
        <v>eHERBACEOUS_SECONDARY_LAYER_PERCENT_LIVE</v>
      </c>
      <c r="B47" t="s">
        <v>324</v>
      </c>
      <c r="C47" s="4"/>
      <c r="D47" s="5"/>
      <c r="E47" s="6"/>
      <c r="F47" s="11">
        <v>85</v>
      </c>
      <c r="G47" s="12">
        <f t="shared" si="94"/>
        <v>85</v>
      </c>
      <c r="H47" s="15">
        <f t="shared" si="82"/>
        <v>85</v>
      </c>
      <c r="I47" s="16">
        <f t="shared" si="88"/>
        <v>85</v>
      </c>
      <c r="K47" s="12">
        <f t="shared" si="95"/>
        <v>0</v>
      </c>
      <c r="L47" s="15">
        <f t="shared" si="83"/>
        <v>0</v>
      </c>
      <c r="M47" s="16">
        <f t="shared" si="89"/>
        <v>0</v>
      </c>
      <c r="N47" s="11">
        <v>70</v>
      </c>
      <c r="O47" s="12">
        <f t="shared" si="96"/>
        <v>70</v>
      </c>
      <c r="P47" s="15">
        <f t="shared" si="84"/>
        <v>70</v>
      </c>
      <c r="Q47" s="16">
        <f t="shared" si="90"/>
        <v>70</v>
      </c>
      <c r="R47" s="11">
        <v>90</v>
      </c>
      <c r="S47" s="12">
        <f t="shared" si="97"/>
        <v>90</v>
      </c>
      <c r="T47" s="15">
        <f t="shared" si="85"/>
        <v>90</v>
      </c>
      <c r="U47" s="16">
        <f t="shared" si="91"/>
        <v>90</v>
      </c>
      <c r="W47" s="12">
        <f t="shared" si="98"/>
        <v>0</v>
      </c>
      <c r="X47" s="15">
        <f t="shared" si="86"/>
        <v>0</v>
      </c>
      <c r="Y47" s="16">
        <f t="shared" si="92"/>
        <v>0</v>
      </c>
      <c r="Z47" s="11">
        <v>60</v>
      </c>
      <c r="AA47" s="12">
        <f t="shared" si="99"/>
        <v>60</v>
      </c>
      <c r="AB47" s="15">
        <f t="shared" si="87"/>
        <v>60</v>
      </c>
      <c r="AC47" s="16">
        <f t="shared" si="93"/>
        <v>60</v>
      </c>
    </row>
    <row r="48" spans="1:29" s="11" customFormat="1" x14ac:dyDescent="0.25">
      <c r="A48" s="18" t="str">
        <f>'5_Insects_Script'!A48</f>
        <v>eWOODY_FUEL_ALL_DOWNED_WOODY_FUEL_DEPTH</v>
      </c>
      <c r="B48" t="s">
        <v>325</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326</v>
      </c>
      <c r="C49" s="4"/>
      <c r="D49" s="5">
        <v>1.1000000000000001</v>
      </c>
      <c r="E49" s="6">
        <v>1.1000000000000001</v>
      </c>
      <c r="F49" s="11">
        <v>70</v>
      </c>
      <c r="G49" s="12">
        <f t="shared" ref="G49:H93" si="100">F49</f>
        <v>70</v>
      </c>
      <c r="H49" s="15">
        <f>$D49*G49</f>
        <v>77</v>
      </c>
      <c r="I49" s="20">
        <f>H49*$E49</f>
        <v>84.7</v>
      </c>
      <c r="J49" s="11">
        <v>50</v>
      </c>
      <c r="K49" s="12">
        <f t="shared" ref="K49:K93" si="101">J49</f>
        <v>50</v>
      </c>
      <c r="L49" s="15">
        <f>$D49*K49</f>
        <v>55.000000000000007</v>
      </c>
      <c r="M49" s="20">
        <f>L49*$E49</f>
        <v>60.500000000000014</v>
      </c>
      <c r="O49" s="12">
        <f t="shared" ref="O49:O93" si="102">N49</f>
        <v>0</v>
      </c>
      <c r="P49" s="15">
        <f>$D49*O49</f>
        <v>0</v>
      </c>
      <c r="Q49" s="20">
        <f>P49*$E49</f>
        <v>0</v>
      </c>
      <c r="R49" s="11">
        <v>30</v>
      </c>
      <c r="S49" s="12">
        <f t="shared" ref="S49:S93" si="103">R49</f>
        <v>30</v>
      </c>
      <c r="T49" s="15">
        <f>$D49*S49</f>
        <v>33</v>
      </c>
      <c r="U49" s="20">
        <f>T49*$E49</f>
        <v>36.300000000000004</v>
      </c>
      <c r="V49" s="11">
        <v>40</v>
      </c>
      <c r="W49" s="12">
        <f t="shared" ref="W49:W93" si="104">V49</f>
        <v>40</v>
      </c>
      <c r="X49" s="15">
        <f>$D49*W49</f>
        <v>44</v>
      </c>
      <c r="Y49" s="20">
        <f>X49*$E49</f>
        <v>48.400000000000006</v>
      </c>
      <c r="Z49" s="11">
        <v>15</v>
      </c>
      <c r="AA49" s="12">
        <f t="shared" ref="AA49:AA93" si="105">Z49</f>
        <v>15</v>
      </c>
      <c r="AB49" s="15">
        <f>$D49*AA49</f>
        <v>16.5</v>
      </c>
      <c r="AC49" s="20">
        <f>AB49*$E49</f>
        <v>18.150000000000002</v>
      </c>
    </row>
    <row r="50" spans="1:29" s="11" customFormat="1" x14ac:dyDescent="0.25">
      <c r="A50" s="18" t="str">
        <f>'5_Insects_Script'!A50</f>
        <v>eWOODY_FUEL_SOUND_WOOD_LOADINGS_ZERO_TO_THREE_INCHES_ONE_TO_THREE_INCHES</v>
      </c>
      <c r="B50" t="s">
        <v>327</v>
      </c>
      <c r="C50" s="4"/>
      <c r="D50" s="5">
        <v>1.1000000000000001</v>
      </c>
      <c r="E50" s="6">
        <v>1.1000000000000001</v>
      </c>
      <c r="F50" s="11">
        <v>2</v>
      </c>
      <c r="G50" s="12">
        <f t="shared" si="100"/>
        <v>2</v>
      </c>
      <c r="H50" s="15">
        <f>$D50*G50</f>
        <v>2.2000000000000002</v>
      </c>
      <c r="I50" s="20">
        <f>H50*$E50</f>
        <v>2.4200000000000004</v>
      </c>
      <c r="J50" s="11">
        <v>1</v>
      </c>
      <c r="K50" s="12">
        <f t="shared" si="101"/>
        <v>1</v>
      </c>
      <c r="L50" s="15">
        <f>$D50*K50</f>
        <v>1.1000000000000001</v>
      </c>
      <c r="M50" s="20">
        <f>L50*$E50</f>
        <v>1.2100000000000002</v>
      </c>
      <c r="O50" s="12">
        <f t="shared" si="102"/>
        <v>0</v>
      </c>
      <c r="P50" s="15">
        <f>$D50*O50</f>
        <v>0</v>
      </c>
      <c r="Q50" s="20">
        <f>P50*$E50</f>
        <v>0</v>
      </c>
      <c r="R50" s="11">
        <v>0.5</v>
      </c>
      <c r="S50" s="12">
        <f t="shared" si="103"/>
        <v>0.5</v>
      </c>
      <c r="T50" s="15">
        <f>$D50*S50</f>
        <v>0.55000000000000004</v>
      </c>
      <c r="U50" s="20">
        <f>T50*$E50</f>
        <v>0.60500000000000009</v>
      </c>
      <c r="V50" s="11">
        <v>1</v>
      </c>
      <c r="W50" s="12">
        <f t="shared" si="104"/>
        <v>1</v>
      </c>
      <c r="X50" s="15">
        <f>$D50*W50</f>
        <v>1.1000000000000001</v>
      </c>
      <c r="Y50" s="20">
        <f>X50*$E50</f>
        <v>1.2100000000000002</v>
      </c>
      <c r="Z50" s="11">
        <v>0.3</v>
      </c>
      <c r="AA50" s="12">
        <f t="shared" si="105"/>
        <v>0.3</v>
      </c>
      <c r="AB50" s="15">
        <f>$D50*AA50</f>
        <v>0.33</v>
      </c>
      <c r="AC50" s="20">
        <f>AB50*$E50</f>
        <v>0.36300000000000004</v>
      </c>
    </row>
    <row r="51" spans="1:29" s="11" customFormat="1" x14ac:dyDescent="0.25">
      <c r="A51" s="18" t="str">
        <f>'5_Insects_Script'!A51</f>
        <v>eWOODY_FUEL_SOUND_WOOD_LOADINGS_ZERO_TO_THREE_INCHES_QUARTER_INCH_TO_ONE_INCH</v>
      </c>
      <c r="B51" t="s">
        <v>328</v>
      </c>
      <c r="C51" s="4"/>
      <c r="D51" s="5">
        <v>1.1000000000000001</v>
      </c>
      <c r="E51" s="6">
        <v>1.1000000000000001</v>
      </c>
      <c r="F51" s="11">
        <v>1.5</v>
      </c>
      <c r="G51" s="12">
        <f t="shared" si="100"/>
        <v>1.5</v>
      </c>
      <c r="H51" s="15">
        <f>$D51*G51</f>
        <v>1.6500000000000001</v>
      </c>
      <c r="I51" s="20">
        <f>H51*$E51</f>
        <v>1.8150000000000004</v>
      </c>
      <c r="J51" s="11">
        <v>1</v>
      </c>
      <c r="K51" s="12">
        <f t="shared" si="101"/>
        <v>1</v>
      </c>
      <c r="L51" s="15">
        <f>$D51*K51</f>
        <v>1.1000000000000001</v>
      </c>
      <c r="M51" s="20">
        <f>L51*$E51</f>
        <v>1.2100000000000002</v>
      </c>
      <c r="O51" s="12">
        <f t="shared" si="102"/>
        <v>0</v>
      </c>
      <c r="P51" s="15">
        <f>$D51*O51</f>
        <v>0</v>
      </c>
      <c r="Q51" s="20">
        <f>P51*$E51</f>
        <v>0</v>
      </c>
      <c r="R51" s="11">
        <v>0.2</v>
      </c>
      <c r="S51" s="12">
        <f t="shared" si="103"/>
        <v>0.2</v>
      </c>
      <c r="T51" s="15">
        <f>$D51*S51</f>
        <v>0.22000000000000003</v>
      </c>
      <c r="U51" s="20">
        <f>T51*$E51</f>
        <v>0.24200000000000005</v>
      </c>
      <c r="V51" s="11">
        <v>0.5</v>
      </c>
      <c r="W51" s="12">
        <f t="shared" si="104"/>
        <v>0.5</v>
      </c>
      <c r="X51" s="15">
        <f>$D51*W51</f>
        <v>0.55000000000000004</v>
      </c>
      <c r="Y51" s="20">
        <f>X51*$E51</f>
        <v>0.60500000000000009</v>
      </c>
      <c r="Z51" s="11">
        <v>0.4</v>
      </c>
      <c r="AA51" s="12">
        <f t="shared" si="10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329</v>
      </c>
      <c r="C52" s="4"/>
      <c r="D52" s="5">
        <v>1.1000000000000001</v>
      </c>
      <c r="E52" s="6">
        <v>1.1000000000000001</v>
      </c>
      <c r="F52" s="11">
        <v>1</v>
      </c>
      <c r="G52" s="12">
        <f t="shared" si="100"/>
        <v>1</v>
      </c>
      <c r="H52" s="15">
        <f>$D52*G52</f>
        <v>1.1000000000000001</v>
      </c>
      <c r="I52" s="20">
        <f>H52*$E52</f>
        <v>1.2100000000000002</v>
      </c>
      <c r="J52" s="11">
        <v>0.5</v>
      </c>
      <c r="K52" s="12">
        <f t="shared" si="101"/>
        <v>0.5</v>
      </c>
      <c r="L52" s="15">
        <f>$D52*K52</f>
        <v>0.55000000000000004</v>
      </c>
      <c r="M52" s="20">
        <f>L52*$E52</f>
        <v>0.60500000000000009</v>
      </c>
      <c r="O52" s="12">
        <f t="shared" si="102"/>
        <v>0</v>
      </c>
      <c r="P52" s="15">
        <f>$D52*O52</f>
        <v>0</v>
      </c>
      <c r="Q52" s="20">
        <f>P52*$E52</f>
        <v>0</v>
      </c>
      <c r="R52" s="11">
        <v>0.1</v>
      </c>
      <c r="S52" s="12">
        <f t="shared" si="103"/>
        <v>0.1</v>
      </c>
      <c r="T52" s="15">
        <f>$D52*S52</f>
        <v>0.11000000000000001</v>
      </c>
      <c r="U52" s="20">
        <f>T52*$E52</f>
        <v>0.12100000000000002</v>
      </c>
      <c r="V52" s="11">
        <v>0.3</v>
      </c>
      <c r="W52" s="12">
        <f t="shared" si="104"/>
        <v>0.3</v>
      </c>
      <c r="X52" s="15">
        <f>$D52*W52</f>
        <v>0.33</v>
      </c>
      <c r="Y52" s="20">
        <f>X52*$E52</f>
        <v>0.36300000000000004</v>
      </c>
      <c r="Z52" s="11">
        <v>0.02</v>
      </c>
      <c r="AA52" s="12">
        <f t="shared" si="10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330</v>
      </c>
      <c r="C53" s="4"/>
      <c r="D53" s="5"/>
      <c r="E53" s="33">
        <v>0.75</v>
      </c>
      <c r="F53" s="11">
        <v>6</v>
      </c>
      <c r="G53" s="12">
        <f t="shared" si="100"/>
        <v>6</v>
      </c>
      <c r="H53" s="15">
        <f t="shared" si="100"/>
        <v>6</v>
      </c>
      <c r="I53" s="16">
        <f>$E53*H53</f>
        <v>4.5</v>
      </c>
      <c r="J53" s="11">
        <v>0</v>
      </c>
      <c r="K53" s="12">
        <f t="shared" si="101"/>
        <v>0</v>
      </c>
      <c r="L53" s="15">
        <f t="shared" ref="L53:L79" si="106">K53</f>
        <v>0</v>
      </c>
      <c r="M53" s="16">
        <f>$E53*L53</f>
        <v>0</v>
      </c>
      <c r="O53" s="12">
        <f t="shared" si="102"/>
        <v>0</v>
      </c>
      <c r="P53" s="15">
        <f t="shared" ref="P53:P79" si="107">O53</f>
        <v>0</v>
      </c>
      <c r="Q53" s="16">
        <f>$E53*P53</f>
        <v>0</v>
      </c>
      <c r="R53" s="11">
        <v>1</v>
      </c>
      <c r="S53" s="12">
        <f t="shared" si="103"/>
        <v>1</v>
      </c>
      <c r="T53" s="15">
        <f t="shared" ref="T53:T79" si="108">S53</f>
        <v>1</v>
      </c>
      <c r="U53" s="16">
        <f>$E53*T53</f>
        <v>0.75</v>
      </c>
      <c r="V53" s="11">
        <v>1.2</v>
      </c>
      <c r="W53" s="12">
        <f t="shared" si="104"/>
        <v>1.2</v>
      </c>
      <c r="X53" s="15">
        <f t="shared" ref="X53:X79" si="109">W53</f>
        <v>1.2</v>
      </c>
      <c r="Y53" s="16">
        <f>$E53*X53</f>
        <v>0.89999999999999991</v>
      </c>
      <c r="Z53" s="11">
        <v>0.5</v>
      </c>
      <c r="AA53" s="12">
        <f t="shared" si="105"/>
        <v>0.5</v>
      </c>
      <c r="AB53" s="15">
        <f t="shared" ref="AB53:AB79" si="110">AA53</f>
        <v>0.5</v>
      </c>
      <c r="AC53" s="16">
        <f>$E53*AB53</f>
        <v>0.375</v>
      </c>
    </row>
    <row r="54" spans="1:29" s="11" customFormat="1" x14ac:dyDescent="0.25">
      <c r="A54" s="18" t="str">
        <f>'5_Insects_Script'!A54</f>
        <v>eWOODY_FUEL_SOUND_WOOD_LOADINGS_GREATER_THAN_THREE_INCHES_NINE_TO_TWENTY_INCHES</v>
      </c>
      <c r="B54" t="s">
        <v>331</v>
      </c>
      <c r="C54" s="4"/>
      <c r="D54" s="5"/>
      <c r="E54" s="33">
        <v>0.75</v>
      </c>
      <c r="F54" s="11">
        <v>12</v>
      </c>
      <c r="G54" s="12">
        <f t="shared" si="100"/>
        <v>12</v>
      </c>
      <c r="H54" s="15">
        <f t="shared" si="100"/>
        <v>12</v>
      </c>
      <c r="I54" s="16">
        <f>$E54*H54</f>
        <v>9</v>
      </c>
      <c r="J54" s="11">
        <v>0</v>
      </c>
      <c r="K54" s="12">
        <f t="shared" si="101"/>
        <v>0</v>
      </c>
      <c r="L54" s="15">
        <f t="shared" si="106"/>
        <v>0</v>
      </c>
      <c r="M54" s="16">
        <f>$E54*L54</f>
        <v>0</v>
      </c>
      <c r="O54" s="12">
        <f t="shared" si="102"/>
        <v>0</v>
      </c>
      <c r="P54" s="15">
        <f t="shared" si="107"/>
        <v>0</v>
      </c>
      <c r="Q54" s="16">
        <f>$E54*P54</f>
        <v>0</v>
      </c>
      <c r="R54" s="11">
        <v>0</v>
      </c>
      <c r="S54" s="12">
        <f t="shared" si="103"/>
        <v>0</v>
      </c>
      <c r="T54" s="15">
        <f t="shared" si="108"/>
        <v>0</v>
      </c>
      <c r="U54" s="16">
        <f>$E54*T54</f>
        <v>0</v>
      </c>
      <c r="V54" s="11">
        <v>0.5</v>
      </c>
      <c r="W54" s="12">
        <f t="shared" si="104"/>
        <v>0.5</v>
      </c>
      <c r="X54" s="15">
        <f t="shared" si="109"/>
        <v>0.5</v>
      </c>
      <c r="Y54" s="16">
        <f>$E54*X54</f>
        <v>0.375</v>
      </c>
      <c r="Z54" s="11">
        <v>0</v>
      </c>
      <c r="AA54" s="12">
        <f t="shared" si="105"/>
        <v>0</v>
      </c>
      <c r="AB54" s="15">
        <f t="shared" si="110"/>
        <v>0</v>
      </c>
      <c r="AC54" s="16">
        <f>$E54*AB54</f>
        <v>0</v>
      </c>
    </row>
    <row r="55" spans="1:29" s="11" customFormat="1" x14ac:dyDescent="0.25">
      <c r="A55" s="18" t="str">
        <f>'5_Insects_Script'!A55</f>
        <v>eWOODY_FUEL_SOUND_WOOD_LOADINGS_GREATER_THAN_THREE_INCHES_GREATER_THAN_TWENTY_INCHES</v>
      </c>
      <c r="B55" t="s">
        <v>332</v>
      </c>
      <c r="C55" s="4"/>
      <c r="D55" s="5"/>
      <c r="E55" s="33">
        <v>0.75</v>
      </c>
      <c r="F55" s="11">
        <v>0</v>
      </c>
      <c r="G55" s="12">
        <f t="shared" si="100"/>
        <v>0</v>
      </c>
      <c r="H55" s="15">
        <f t="shared" si="100"/>
        <v>0</v>
      </c>
      <c r="I55" s="16">
        <f>$E55*H55</f>
        <v>0</v>
      </c>
      <c r="J55" s="11">
        <v>0</v>
      </c>
      <c r="K55" s="12">
        <f t="shared" si="101"/>
        <v>0</v>
      </c>
      <c r="L55" s="15">
        <f t="shared" si="106"/>
        <v>0</v>
      </c>
      <c r="M55" s="16">
        <f>$E55*L55</f>
        <v>0</v>
      </c>
      <c r="O55" s="12">
        <f t="shared" si="102"/>
        <v>0</v>
      </c>
      <c r="P55" s="15">
        <f t="shared" si="107"/>
        <v>0</v>
      </c>
      <c r="Q55" s="16">
        <f>$E55*P55</f>
        <v>0</v>
      </c>
      <c r="R55" s="11">
        <v>0</v>
      </c>
      <c r="S55" s="12">
        <f t="shared" si="103"/>
        <v>0</v>
      </c>
      <c r="T55" s="15">
        <f t="shared" si="108"/>
        <v>0</v>
      </c>
      <c r="U55" s="16">
        <f>$E55*T55</f>
        <v>0</v>
      </c>
      <c r="V55" s="11">
        <v>0.5</v>
      </c>
      <c r="W55" s="12">
        <f t="shared" si="104"/>
        <v>0.5</v>
      </c>
      <c r="X55" s="15">
        <f t="shared" si="109"/>
        <v>0.5</v>
      </c>
      <c r="Y55" s="16">
        <f>$E55*X55</f>
        <v>0.375</v>
      </c>
      <c r="Z55" s="11">
        <v>0</v>
      </c>
      <c r="AA55" s="12">
        <f t="shared" si="105"/>
        <v>0</v>
      </c>
      <c r="AB55" s="15">
        <f t="shared" si="110"/>
        <v>0</v>
      </c>
      <c r="AC55" s="16">
        <f>$E55*AB55</f>
        <v>0</v>
      </c>
    </row>
    <row r="56" spans="1:29" s="11" customFormat="1" x14ac:dyDescent="0.25">
      <c r="A56" s="18" t="str">
        <f>'5_Insects_Script'!A56</f>
        <v>eWOODY_FUEL_ROTTEN_WOOD_LOADINGS_GREATER_THAN_THREE_INCHES_THREE_TO_NINE_INCHES</v>
      </c>
      <c r="B56" t="s">
        <v>333</v>
      </c>
      <c r="C56" s="4"/>
      <c r="D56" s="5"/>
      <c r="E56" s="33" t="s">
        <v>397</v>
      </c>
      <c r="F56" s="11">
        <v>5</v>
      </c>
      <c r="G56" s="12">
        <f t="shared" si="100"/>
        <v>5</v>
      </c>
      <c r="H56" s="15">
        <f t="shared" si="100"/>
        <v>5</v>
      </c>
      <c r="I56" s="16">
        <f>H56+(H53*0.25)</f>
        <v>6.5</v>
      </c>
      <c r="K56" s="12">
        <f t="shared" si="101"/>
        <v>0</v>
      </c>
      <c r="L56" s="15">
        <f t="shared" si="106"/>
        <v>0</v>
      </c>
      <c r="M56" s="16">
        <f>L56+(L53*0.25)</f>
        <v>0</v>
      </c>
      <c r="O56" s="12">
        <f t="shared" si="102"/>
        <v>0</v>
      </c>
      <c r="P56" s="15">
        <f t="shared" si="107"/>
        <v>0</v>
      </c>
      <c r="Q56" s="16">
        <f>P56+(P53*0.25)</f>
        <v>0</v>
      </c>
      <c r="R56" s="11">
        <v>0.5</v>
      </c>
      <c r="S56" s="12">
        <f t="shared" si="103"/>
        <v>0.5</v>
      </c>
      <c r="T56" s="15">
        <f t="shared" si="108"/>
        <v>0.5</v>
      </c>
      <c r="U56" s="16">
        <f>T56+(T53*0.25)</f>
        <v>0.75</v>
      </c>
      <c r="V56" s="11">
        <v>0.75</v>
      </c>
      <c r="W56" s="12">
        <f t="shared" si="104"/>
        <v>0.75</v>
      </c>
      <c r="X56" s="15">
        <f t="shared" si="109"/>
        <v>0.75</v>
      </c>
      <c r="Y56" s="16">
        <f>X56+(X53*0.25)</f>
        <v>1.05</v>
      </c>
      <c r="AA56" s="12">
        <f t="shared" si="105"/>
        <v>0</v>
      </c>
      <c r="AB56" s="15">
        <f t="shared" si="110"/>
        <v>0</v>
      </c>
      <c r="AC56" s="16">
        <f>AB56+(AB53*0.25)</f>
        <v>0.125</v>
      </c>
    </row>
    <row r="57" spans="1:29" s="11" customFormat="1" x14ac:dyDescent="0.25">
      <c r="A57" s="18" t="str">
        <f>'5_Insects_Script'!A57</f>
        <v>eWOODY_FUEL_ROTTEN_WOOD_LOADINGS_GREATER_THAN_THREE_INCHES_NINE_TO_TWENTY_INCHES</v>
      </c>
      <c r="B57" t="s">
        <v>334</v>
      </c>
      <c r="C57" s="4"/>
      <c r="D57" s="5"/>
      <c r="E57" s="33" t="s">
        <v>398</v>
      </c>
      <c r="F57" s="11">
        <v>11</v>
      </c>
      <c r="G57" s="12">
        <f t="shared" si="100"/>
        <v>11</v>
      </c>
      <c r="H57" s="15">
        <f t="shared" si="100"/>
        <v>11</v>
      </c>
      <c r="I57" s="16">
        <f>H57+(H54*0.25)</f>
        <v>14</v>
      </c>
      <c r="K57" s="12">
        <f t="shared" si="101"/>
        <v>0</v>
      </c>
      <c r="L57" s="15">
        <f t="shared" si="106"/>
        <v>0</v>
      </c>
      <c r="M57" s="16">
        <f>L57+(L54*0.25)</f>
        <v>0</v>
      </c>
      <c r="O57" s="12">
        <f t="shared" si="102"/>
        <v>0</v>
      </c>
      <c r="P57" s="15">
        <f t="shared" si="107"/>
        <v>0</v>
      </c>
      <c r="Q57" s="16">
        <f>P57+(P54*0.25)</f>
        <v>0</v>
      </c>
      <c r="R57" s="11">
        <v>0</v>
      </c>
      <c r="S57" s="12">
        <f t="shared" si="103"/>
        <v>0</v>
      </c>
      <c r="T57" s="15">
        <f t="shared" si="108"/>
        <v>0</v>
      </c>
      <c r="U57" s="16">
        <f>T57+(T54*0.25)</f>
        <v>0</v>
      </c>
      <c r="V57" s="11">
        <v>0.3</v>
      </c>
      <c r="W57" s="12">
        <f t="shared" si="104"/>
        <v>0.3</v>
      </c>
      <c r="X57" s="15">
        <f t="shared" si="109"/>
        <v>0.3</v>
      </c>
      <c r="Y57" s="16">
        <f>X57+(X54*0.25)</f>
        <v>0.42499999999999999</v>
      </c>
      <c r="AA57" s="12">
        <f t="shared" si="105"/>
        <v>0</v>
      </c>
      <c r="AB57" s="15">
        <f t="shared" si="110"/>
        <v>0</v>
      </c>
      <c r="AC57" s="16">
        <f>AB57+(AB54*0.25)</f>
        <v>0</v>
      </c>
    </row>
    <row r="58" spans="1:29" s="11" customFormat="1" x14ac:dyDescent="0.25">
      <c r="A58" s="18" t="str">
        <f>'5_Insects_Script'!A58</f>
        <v>eWOODY_FUEL_ROTTEN_WOOD_LOADINGS_GREATER_THAN_THREE_INCHES_GREATER_THAN_TWENTY_INCHES</v>
      </c>
      <c r="B58" t="s">
        <v>335</v>
      </c>
      <c r="C58" s="4"/>
      <c r="D58" s="5"/>
      <c r="E58" s="33" t="s">
        <v>399</v>
      </c>
      <c r="F58" s="11">
        <v>0</v>
      </c>
      <c r="G58" s="12">
        <f t="shared" si="100"/>
        <v>0</v>
      </c>
      <c r="H58" s="15">
        <f t="shared" si="100"/>
        <v>0</v>
      </c>
      <c r="I58" s="16">
        <f>H58+(H55*0.25)</f>
        <v>0</v>
      </c>
      <c r="K58" s="12">
        <f t="shared" si="101"/>
        <v>0</v>
      </c>
      <c r="L58" s="15">
        <f t="shared" si="106"/>
        <v>0</v>
      </c>
      <c r="M58" s="16">
        <f>L58+(L55*0.25)</f>
        <v>0</v>
      </c>
      <c r="O58" s="12">
        <f t="shared" si="102"/>
        <v>0</v>
      </c>
      <c r="P58" s="15">
        <f t="shared" si="107"/>
        <v>0</v>
      </c>
      <c r="Q58" s="16">
        <f>P58+(P55*0.25)</f>
        <v>0</v>
      </c>
      <c r="R58" s="11">
        <v>0</v>
      </c>
      <c r="S58" s="12">
        <f t="shared" si="103"/>
        <v>0</v>
      </c>
      <c r="T58" s="15">
        <f t="shared" si="108"/>
        <v>0</v>
      </c>
      <c r="U58" s="16">
        <f>T58+(T55*0.25)</f>
        <v>0</v>
      </c>
      <c r="V58" s="11">
        <v>0</v>
      </c>
      <c r="W58" s="12">
        <f t="shared" si="104"/>
        <v>0</v>
      </c>
      <c r="X58" s="15">
        <f t="shared" si="109"/>
        <v>0</v>
      </c>
      <c r="Y58" s="16">
        <f>X58+(X55*0.25)</f>
        <v>0.125</v>
      </c>
      <c r="AA58" s="12">
        <f t="shared" si="105"/>
        <v>0</v>
      </c>
      <c r="AB58" s="15">
        <f t="shared" si="110"/>
        <v>0</v>
      </c>
      <c r="AC58" s="16">
        <f>AB58+(AB55*0.25)</f>
        <v>0</v>
      </c>
    </row>
    <row r="59" spans="1:29" s="11" customFormat="1" x14ac:dyDescent="0.25">
      <c r="A59" s="18" t="str">
        <f>'5_Insects_Script'!A59</f>
        <v>eWOODY_FUEL_STUMPS_SOUND_DIAMETER</v>
      </c>
      <c r="B59" t="s">
        <v>336</v>
      </c>
      <c r="C59" s="4"/>
      <c r="D59" s="5"/>
      <c r="E59" s="6"/>
      <c r="F59" s="11">
        <v>9.6</v>
      </c>
      <c r="G59" s="12">
        <f t="shared" si="100"/>
        <v>9.6</v>
      </c>
      <c r="H59" s="15">
        <f t="shared" si="100"/>
        <v>9.6</v>
      </c>
      <c r="I59" s="16">
        <f t="shared" ref="I59:I93" si="111">H56</f>
        <v>5</v>
      </c>
      <c r="K59" s="12">
        <f t="shared" si="101"/>
        <v>0</v>
      </c>
      <c r="L59" s="15">
        <f t="shared" si="106"/>
        <v>0</v>
      </c>
      <c r="M59" s="16">
        <f t="shared" ref="M59:M79" si="112">L56</f>
        <v>0</v>
      </c>
      <c r="O59" s="12">
        <f t="shared" si="102"/>
        <v>0</v>
      </c>
      <c r="P59" s="15">
        <f t="shared" si="107"/>
        <v>0</v>
      </c>
      <c r="Q59" s="16">
        <f t="shared" ref="Q59:Q79" si="113">P56</f>
        <v>0</v>
      </c>
      <c r="R59" s="11">
        <v>3.5</v>
      </c>
      <c r="S59" s="12">
        <f t="shared" si="103"/>
        <v>3.5</v>
      </c>
      <c r="T59" s="15">
        <f t="shared" si="108"/>
        <v>3.5</v>
      </c>
      <c r="U59" s="16">
        <f t="shared" ref="U59:U79" si="114">T56</f>
        <v>0.5</v>
      </c>
      <c r="W59" s="12">
        <f t="shared" si="104"/>
        <v>0</v>
      </c>
      <c r="X59" s="15">
        <f t="shared" si="109"/>
        <v>0</v>
      </c>
      <c r="Y59" s="16">
        <f t="shared" ref="Y59:Y79" si="115">X56</f>
        <v>0.75</v>
      </c>
      <c r="AA59" s="12">
        <f t="shared" si="105"/>
        <v>0</v>
      </c>
      <c r="AB59" s="15">
        <f t="shared" si="110"/>
        <v>0</v>
      </c>
      <c r="AC59" s="16">
        <f t="shared" ref="AC59:AC79" si="116">AB56</f>
        <v>0</v>
      </c>
    </row>
    <row r="60" spans="1:29" s="11" customFormat="1" x14ac:dyDescent="0.25">
      <c r="A60" s="18" t="str">
        <f>'5_Insects_Script'!A60</f>
        <v>eWOODY_FUEL_STUMPS_SOUND_HEIGHT</v>
      </c>
      <c r="B60" t="s">
        <v>337</v>
      </c>
      <c r="C60" s="4"/>
      <c r="D60" s="5"/>
      <c r="E60" s="6"/>
      <c r="F60" s="11">
        <v>0.4</v>
      </c>
      <c r="G60" s="12">
        <f t="shared" si="100"/>
        <v>0.4</v>
      </c>
      <c r="H60" s="15">
        <f t="shared" si="100"/>
        <v>0.4</v>
      </c>
      <c r="I60" s="16">
        <f t="shared" si="111"/>
        <v>11</v>
      </c>
      <c r="K60" s="12">
        <f t="shared" si="101"/>
        <v>0</v>
      </c>
      <c r="L60" s="15">
        <f t="shared" si="106"/>
        <v>0</v>
      </c>
      <c r="M60" s="16">
        <f t="shared" si="112"/>
        <v>0</v>
      </c>
      <c r="O60" s="12">
        <f t="shared" si="102"/>
        <v>0</v>
      </c>
      <c r="P60" s="15">
        <f t="shared" si="107"/>
        <v>0</v>
      </c>
      <c r="Q60" s="16">
        <f t="shared" si="113"/>
        <v>0</v>
      </c>
      <c r="R60" s="11">
        <v>2</v>
      </c>
      <c r="S60" s="12">
        <f t="shared" si="103"/>
        <v>2</v>
      </c>
      <c r="T60" s="15">
        <f t="shared" si="108"/>
        <v>2</v>
      </c>
      <c r="U60" s="16">
        <f t="shared" si="114"/>
        <v>0</v>
      </c>
      <c r="W60" s="12">
        <f t="shared" si="104"/>
        <v>0</v>
      </c>
      <c r="X60" s="15">
        <f t="shared" si="109"/>
        <v>0</v>
      </c>
      <c r="Y60" s="16">
        <f t="shared" si="115"/>
        <v>0.3</v>
      </c>
      <c r="AA60" s="12">
        <f t="shared" si="105"/>
        <v>0</v>
      </c>
      <c r="AB60" s="15">
        <f t="shared" si="110"/>
        <v>0</v>
      </c>
      <c r="AC60" s="16">
        <f t="shared" si="116"/>
        <v>0</v>
      </c>
    </row>
    <row r="61" spans="1:29" s="11" customFormat="1" x14ac:dyDescent="0.25">
      <c r="A61" s="18" t="str">
        <f>'5_Insects_Script'!A61</f>
        <v>eWOODY_FUEL_STUMPS_SOUND_STEM_DENSITY</v>
      </c>
      <c r="B61" t="s">
        <v>338</v>
      </c>
      <c r="C61" s="4"/>
      <c r="D61" s="5"/>
      <c r="E61" s="6"/>
      <c r="F61" s="11">
        <v>115</v>
      </c>
      <c r="G61" s="12">
        <f t="shared" si="100"/>
        <v>115</v>
      </c>
      <c r="H61" s="15">
        <f t="shared" si="100"/>
        <v>115</v>
      </c>
      <c r="I61" s="16">
        <f t="shared" si="111"/>
        <v>0</v>
      </c>
      <c r="K61" s="12">
        <f t="shared" si="101"/>
        <v>0</v>
      </c>
      <c r="L61" s="15">
        <f t="shared" si="106"/>
        <v>0</v>
      </c>
      <c r="M61" s="16">
        <f t="shared" si="112"/>
        <v>0</v>
      </c>
      <c r="O61" s="12">
        <f t="shared" si="102"/>
        <v>0</v>
      </c>
      <c r="P61" s="15">
        <f t="shared" si="107"/>
        <v>0</v>
      </c>
      <c r="Q61" s="16">
        <f t="shared" si="113"/>
        <v>0</v>
      </c>
      <c r="R61" s="11">
        <v>50</v>
      </c>
      <c r="S61" s="12">
        <f t="shared" si="103"/>
        <v>50</v>
      </c>
      <c r="T61" s="15">
        <f t="shared" si="108"/>
        <v>50</v>
      </c>
      <c r="U61" s="16">
        <f t="shared" si="114"/>
        <v>0</v>
      </c>
      <c r="W61" s="12">
        <f t="shared" si="104"/>
        <v>0</v>
      </c>
      <c r="X61" s="15">
        <f t="shared" si="109"/>
        <v>0</v>
      </c>
      <c r="Y61" s="16">
        <f t="shared" si="115"/>
        <v>0</v>
      </c>
      <c r="AA61" s="12">
        <f t="shared" si="105"/>
        <v>0</v>
      </c>
      <c r="AB61" s="15">
        <f t="shared" si="110"/>
        <v>0</v>
      </c>
      <c r="AC61" s="16">
        <f t="shared" si="116"/>
        <v>0</v>
      </c>
    </row>
    <row r="62" spans="1:29" s="11" customFormat="1" x14ac:dyDescent="0.25">
      <c r="A62" s="18" t="str">
        <f>'5_Insects_Script'!A62</f>
        <v>eWOODY_FUEL_STUMPS_ROTTEN_DIAMETER</v>
      </c>
      <c r="B62" t="s">
        <v>339</v>
      </c>
      <c r="C62" s="4"/>
      <c r="D62" s="5"/>
      <c r="E62" s="6"/>
      <c r="F62" s="11">
        <v>9.6</v>
      </c>
      <c r="G62" s="12">
        <f t="shared" si="100"/>
        <v>9.6</v>
      </c>
      <c r="H62" s="15">
        <f t="shared" si="100"/>
        <v>9.6</v>
      </c>
      <c r="I62" s="16">
        <f t="shared" si="111"/>
        <v>9.6</v>
      </c>
      <c r="K62" s="12">
        <f t="shared" si="101"/>
        <v>0</v>
      </c>
      <c r="L62" s="15">
        <f t="shared" si="106"/>
        <v>0</v>
      </c>
      <c r="M62" s="16">
        <f t="shared" si="112"/>
        <v>0</v>
      </c>
      <c r="O62" s="12">
        <f t="shared" si="102"/>
        <v>0</v>
      </c>
      <c r="P62" s="15">
        <f t="shared" si="107"/>
        <v>0</v>
      </c>
      <c r="Q62" s="16">
        <f t="shared" si="113"/>
        <v>0</v>
      </c>
      <c r="R62" s="11">
        <v>3.5</v>
      </c>
      <c r="S62" s="12">
        <f t="shared" si="103"/>
        <v>3.5</v>
      </c>
      <c r="T62" s="15">
        <f t="shared" si="108"/>
        <v>3.5</v>
      </c>
      <c r="U62" s="16">
        <f t="shared" si="114"/>
        <v>3.5</v>
      </c>
      <c r="V62" s="11">
        <v>10</v>
      </c>
      <c r="W62" s="12">
        <f t="shared" si="104"/>
        <v>10</v>
      </c>
      <c r="X62" s="15">
        <f t="shared" si="109"/>
        <v>10</v>
      </c>
      <c r="Y62" s="16">
        <f t="shared" si="115"/>
        <v>0</v>
      </c>
      <c r="Z62" s="11">
        <v>10</v>
      </c>
      <c r="AA62" s="12">
        <f t="shared" si="105"/>
        <v>10</v>
      </c>
      <c r="AB62" s="15">
        <f t="shared" si="110"/>
        <v>10</v>
      </c>
      <c r="AC62" s="16">
        <f t="shared" si="116"/>
        <v>0</v>
      </c>
    </row>
    <row r="63" spans="1:29" s="11" customFormat="1" x14ac:dyDescent="0.25">
      <c r="A63" s="18" t="str">
        <f>'5_Insects_Script'!A63</f>
        <v>eWOODY_FUEL_STUMPS_ROTTEN_HEIGHT</v>
      </c>
      <c r="B63" t="s">
        <v>340</v>
      </c>
      <c r="C63" s="4"/>
      <c r="D63" s="5"/>
      <c r="E63" s="6"/>
      <c r="F63" s="11">
        <v>0.4</v>
      </c>
      <c r="G63" s="12">
        <f t="shared" si="100"/>
        <v>0.4</v>
      </c>
      <c r="H63" s="15">
        <f t="shared" si="100"/>
        <v>0.4</v>
      </c>
      <c r="I63" s="16">
        <f t="shared" si="111"/>
        <v>0.4</v>
      </c>
      <c r="K63" s="12">
        <f t="shared" si="101"/>
        <v>0</v>
      </c>
      <c r="L63" s="15">
        <f t="shared" si="106"/>
        <v>0</v>
      </c>
      <c r="M63" s="16">
        <f t="shared" si="112"/>
        <v>0</v>
      </c>
      <c r="O63" s="12">
        <f t="shared" si="102"/>
        <v>0</v>
      </c>
      <c r="P63" s="15">
        <f t="shared" si="107"/>
        <v>0</v>
      </c>
      <c r="Q63" s="16">
        <f t="shared" si="113"/>
        <v>0</v>
      </c>
      <c r="R63" s="11">
        <v>2</v>
      </c>
      <c r="S63" s="12">
        <f t="shared" si="103"/>
        <v>2</v>
      </c>
      <c r="T63" s="15">
        <f t="shared" si="108"/>
        <v>2</v>
      </c>
      <c r="U63" s="16">
        <f t="shared" si="114"/>
        <v>2</v>
      </c>
      <c r="V63" s="11">
        <v>1</v>
      </c>
      <c r="W63" s="12">
        <f t="shared" si="104"/>
        <v>1</v>
      </c>
      <c r="X63" s="15">
        <f t="shared" si="109"/>
        <v>1</v>
      </c>
      <c r="Y63" s="16">
        <f t="shared" si="115"/>
        <v>0</v>
      </c>
      <c r="Z63" s="11">
        <v>1</v>
      </c>
      <c r="AA63" s="12">
        <f t="shared" si="105"/>
        <v>1</v>
      </c>
      <c r="AB63" s="15">
        <f t="shared" si="110"/>
        <v>1</v>
      </c>
      <c r="AC63" s="16">
        <f t="shared" si="116"/>
        <v>0</v>
      </c>
    </row>
    <row r="64" spans="1:29" s="11" customFormat="1" x14ac:dyDescent="0.25">
      <c r="A64" s="18" t="str">
        <f>'5_Insects_Script'!A64</f>
        <v>eWOODY_FUEL_STUMPS_ROTTEN_STEM_DENSITY</v>
      </c>
      <c r="B64" t="s">
        <v>341</v>
      </c>
      <c r="C64" s="4"/>
      <c r="D64" s="5"/>
      <c r="E64" s="6"/>
      <c r="F64" s="11">
        <v>115</v>
      </c>
      <c r="G64" s="12">
        <f t="shared" si="100"/>
        <v>115</v>
      </c>
      <c r="H64" s="15">
        <f t="shared" si="100"/>
        <v>115</v>
      </c>
      <c r="I64" s="16">
        <f t="shared" si="111"/>
        <v>115</v>
      </c>
      <c r="K64" s="12">
        <f t="shared" si="101"/>
        <v>0</v>
      </c>
      <c r="L64" s="15">
        <f t="shared" si="106"/>
        <v>0</v>
      </c>
      <c r="M64" s="16">
        <f t="shared" si="112"/>
        <v>0</v>
      </c>
      <c r="O64" s="12">
        <f t="shared" si="102"/>
        <v>0</v>
      </c>
      <c r="P64" s="15">
        <f t="shared" si="107"/>
        <v>0</v>
      </c>
      <c r="Q64" s="16">
        <f t="shared" si="113"/>
        <v>0</v>
      </c>
      <c r="R64" s="11">
        <v>50</v>
      </c>
      <c r="S64" s="12">
        <f t="shared" si="103"/>
        <v>50</v>
      </c>
      <c r="T64" s="15">
        <f t="shared" si="108"/>
        <v>50</v>
      </c>
      <c r="U64" s="16">
        <f t="shared" si="114"/>
        <v>50</v>
      </c>
      <c r="V64" s="11">
        <v>5</v>
      </c>
      <c r="W64" s="12">
        <f t="shared" si="104"/>
        <v>5</v>
      </c>
      <c r="X64" s="15">
        <f t="shared" si="109"/>
        <v>5</v>
      </c>
      <c r="Y64" s="16">
        <f t="shared" si="115"/>
        <v>0</v>
      </c>
      <c r="Z64" s="11">
        <v>3</v>
      </c>
      <c r="AA64" s="12">
        <f t="shared" si="105"/>
        <v>3</v>
      </c>
      <c r="AB64" s="15">
        <f t="shared" si="110"/>
        <v>3</v>
      </c>
      <c r="AC64" s="16">
        <f t="shared" si="116"/>
        <v>0</v>
      </c>
    </row>
    <row r="65" spans="1:29" s="11" customFormat="1" x14ac:dyDescent="0.25">
      <c r="A65" s="18" t="str">
        <f>'5_Insects_Script'!A65</f>
        <v>eWOODY_FUEL_STUMPS_LIGHTERED_PITCHY_DIAMETER</v>
      </c>
      <c r="B65" t="s">
        <v>339</v>
      </c>
      <c r="C65" s="4"/>
      <c r="D65" s="5"/>
      <c r="E65" s="6"/>
      <c r="G65" s="12">
        <f t="shared" si="100"/>
        <v>0</v>
      </c>
      <c r="H65" s="15">
        <f t="shared" si="100"/>
        <v>0</v>
      </c>
      <c r="I65" s="16">
        <f t="shared" si="111"/>
        <v>9.6</v>
      </c>
      <c r="K65" s="12">
        <f t="shared" si="101"/>
        <v>0</v>
      </c>
      <c r="L65" s="15">
        <f t="shared" si="106"/>
        <v>0</v>
      </c>
      <c r="M65" s="16">
        <f t="shared" si="112"/>
        <v>0</v>
      </c>
      <c r="O65" s="12">
        <f t="shared" si="102"/>
        <v>0</v>
      </c>
      <c r="P65" s="15">
        <f t="shared" si="107"/>
        <v>0</v>
      </c>
      <c r="Q65" s="16">
        <f t="shared" si="113"/>
        <v>0</v>
      </c>
      <c r="S65" s="12">
        <f t="shared" si="103"/>
        <v>0</v>
      </c>
      <c r="T65" s="15">
        <f t="shared" si="108"/>
        <v>0</v>
      </c>
      <c r="U65" s="16">
        <f t="shared" si="114"/>
        <v>3.5</v>
      </c>
      <c r="W65" s="12">
        <f t="shared" si="104"/>
        <v>0</v>
      </c>
      <c r="X65" s="15">
        <f t="shared" si="109"/>
        <v>0</v>
      </c>
      <c r="Y65" s="16">
        <f t="shared" si="115"/>
        <v>10</v>
      </c>
      <c r="AA65" s="12">
        <f t="shared" si="105"/>
        <v>0</v>
      </c>
      <c r="AB65" s="15">
        <f t="shared" si="110"/>
        <v>0</v>
      </c>
      <c r="AC65" s="16">
        <f t="shared" si="116"/>
        <v>10</v>
      </c>
    </row>
    <row r="66" spans="1:29" s="11" customFormat="1" x14ac:dyDescent="0.25">
      <c r="A66" s="18" t="str">
        <f>'5_Insects_Script'!A66</f>
        <v>eWOODY_FUEL_STUMPS_LIGHTERED_PITCHY_HEIGHT</v>
      </c>
      <c r="B66" t="s">
        <v>340</v>
      </c>
      <c r="C66" s="4"/>
      <c r="D66" s="5"/>
      <c r="E66" s="6"/>
      <c r="G66" s="12">
        <f t="shared" si="100"/>
        <v>0</v>
      </c>
      <c r="H66" s="15">
        <f t="shared" si="100"/>
        <v>0</v>
      </c>
      <c r="I66" s="16">
        <f t="shared" si="111"/>
        <v>0.4</v>
      </c>
      <c r="K66" s="12">
        <f t="shared" si="101"/>
        <v>0</v>
      </c>
      <c r="L66" s="15">
        <f t="shared" si="106"/>
        <v>0</v>
      </c>
      <c r="M66" s="16">
        <f t="shared" si="112"/>
        <v>0</v>
      </c>
      <c r="O66" s="12">
        <f t="shared" si="102"/>
        <v>0</v>
      </c>
      <c r="P66" s="15">
        <f t="shared" si="107"/>
        <v>0</v>
      </c>
      <c r="Q66" s="16">
        <f t="shared" si="113"/>
        <v>0</v>
      </c>
      <c r="S66" s="12">
        <f t="shared" si="103"/>
        <v>0</v>
      </c>
      <c r="T66" s="15">
        <f t="shared" si="108"/>
        <v>0</v>
      </c>
      <c r="U66" s="16">
        <f t="shared" si="114"/>
        <v>2</v>
      </c>
      <c r="W66" s="12">
        <f t="shared" si="104"/>
        <v>0</v>
      </c>
      <c r="X66" s="15">
        <f t="shared" si="109"/>
        <v>0</v>
      </c>
      <c r="Y66" s="16">
        <f t="shared" si="115"/>
        <v>1</v>
      </c>
      <c r="AA66" s="12">
        <f t="shared" si="105"/>
        <v>0</v>
      </c>
      <c r="AB66" s="15">
        <f t="shared" si="110"/>
        <v>0</v>
      </c>
      <c r="AC66" s="16">
        <f t="shared" si="116"/>
        <v>1</v>
      </c>
    </row>
    <row r="67" spans="1:29" s="11" customFormat="1" x14ac:dyDescent="0.25">
      <c r="A67" s="18" t="str">
        <f>'5_Insects_Script'!A67</f>
        <v>eWOODY_FUEL_STUMPS_LIGHTERED_PITCHY_STEM_DENSITY</v>
      </c>
      <c r="B67" t="s">
        <v>341</v>
      </c>
      <c r="C67" s="4"/>
      <c r="D67" s="5"/>
      <c r="E67" s="6"/>
      <c r="G67" s="12">
        <f t="shared" si="100"/>
        <v>0</v>
      </c>
      <c r="H67" s="15">
        <f t="shared" si="100"/>
        <v>0</v>
      </c>
      <c r="I67" s="16">
        <f t="shared" si="111"/>
        <v>115</v>
      </c>
      <c r="K67" s="12">
        <f t="shared" si="101"/>
        <v>0</v>
      </c>
      <c r="L67" s="15">
        <f t="shared" si="106"/>
        <v>0</v>
      </c>
      <c r="M67" s="16">
        <f t="shared" si="112"/>
        <v>0</v>
      </c>
      <c r="O67" s="12">
        <f t="shared" si="102"/>
        <v>0</v>
      </c>
      <c r="P67" s="15">
        <f t="shared" si="107"/>
        <v>0</v>
      </c>
      <c r="Q67" s="16">
        <f t="shared" si="113"/>
        <v>0</v>
      </c>
      <c r="S67" s="12">
        <f t="shared" si="103"/>
        <v>0</v>
      </c>
      <c r="T67" s="15">
        <f t="shared" si="108"/>
        <v>0</v>
      </c>
      <c r="U67" s="16">
        <f t="shared" si="114"/>
        <v>50</v>
      </c>
      <c r="W67" s="12">
        <f t="shared" si="104"/>
        <v>0</v>
      </c>
      <c r="X67" s="15">
        <f t="shared" si="109"/>
        <v>0</v>
      </c>
      <c r="Y67" s="16">
        <f t="shared" si="115"/>
        <v>5</v>
      </c>
      <c r="AA67" s="12">
        <f t="shared" si="105"/>
        <v>0</v>
      </c>
      <c r="AB67" s="15">
        <f t="shared" si="110"/>
        <v>0</v>
      </c>
      <c r="AC67" s="16">
        <f t="shared" si="116"/>
        <v>3</v>
      </c>
    </row>
    <row r="68" spans="1:29" s="11" customFormat="1" x14ac:dyDescent="0.25">
      <c r="A68" s="18" t="str">
        <f>'5_Insects_Script'!A68</f>
        <v>eWOODY_FUEL_PILES_CLEAN_LOADING</v>
      </c>
      <c r="B68" t="s">
        <v>342</v>
      </c>
      <c r="C68" s="4"/>
      <c r="D68" s="5"/>
      <c r="E68" s="6"/>
      <c r="F68" s="11">
        <v>7.8118999999999994E-2</v>
      </c>
      <c r="G68" s="12">
        <f t="shared" si="100"/>
        <v>7.8118999999999994E-2</v>
      </c>
      <c r="H68" s="15">
        <f t="shared" si="100"/>
        <v>7.8118999999999994E-2</v>
      </c>
      <c r="I68" s="16">
        <f t="shared" si="111"/>
        <v>0</v>
      </c>
      <c r="J68" s="11">
        <v>0</v>
      </c>
      <c r="K68" s="12">
        <f t="shared" si="101"/>
        <v>0</v>
      </c>
      <c r="L68" s="15">
        <f t="shared" si="106"/>
        <v>0</v>
      </c>
      <c r="M68" s="16">
        <f t="shared" si="112"/>
        <v>0</v>
      </c>
      <c r="N68" s="11">
        <v>0</v>
      </c>
      <c r="O68" s="12">
        <f t="shared" si="102"/>
        <v>0</v>
      </c>
      <c r="P68" s="15">
        <f t="shared" si="107"/>
        <v>0</v>
      </c>
      <c r="Q68" s="16">
        <f t="shared" si="113"/>
        <v>0</v>
      </c>
      <c r="R68" s="11">
        <v>8.1810999999999995E-2</v>
      </c>
      <c r="S68" s="12">
        <f t="shared" si="103"/>
        <v>8.1810999999999995E-2</v>
      </c>
      <c r="T68" s="15">
        <f t="shared" si="108"/>
        <v>8.1810999999999995E-2</v>
      </c>
      <c r="U68" s="16">
        <f t="shared" si="114"/>
        <v>0</v>
      </c>
      <c r="V68" s="11">
        <v>0.13589300000000001</v>
      </c>
      <c r="W68" s="12">
        <f t="shared" si="104"/>
        <v>0.13589300000000001</v>
      </c>
      <c r="X68" s="15">
        <f t="shared" si="109"/>
        <v>0.13589300000000001</v>
      </c>
      <c r="Y68" s="16">
        <f t="shared" si="115"/>
        <v>0</v>
      </c>
      <c r="Z68" s="11">
        <v>0</v>
      </c>
      <c r="AA68" s="12">
        <f t="shared" si="105"/>
        <v>0</v>
      </c>
      <c r="AB68" s="15">
        <f t="shared" si="110"/>
        <v>0</v>
      </c>
      <c r="AC68" s="16">
        <f t="shared" si="116"/>
        <v>0</v>
      </c>
    </row>
    <row r="69" spans="1:29" s="11" customFormat="1" ht="16.5" customHeight="1" x14ac:dyDescent="0.25">
      <c r="A69" s="18" t="str">
        <f>'5_Insects_Script'!A69</f>
        <v>eWOODY_FUEL_PILES_DIRTY_LOADING</v>
      </c>
      <c r="B69" t="s">
        <v>343</v>
      </c>
      <c r="C69" s="4"/>
      <c r="D69" s="5"/>
      <c r="E69" s="6"/>
      <c r="F69" s="11">
        <v>0</v>
      </c>
      <c r="G69" s="12">
        <f t="shared" si="100"/>
        <v>0</v>
      </c>
      <c r="H69" s="15">
        <f t="shared" si="100"/>
        <v>0</v>
      </c>
      <c r="I69" s="16">
        <f t="shared" si="111"/>
        <v>0</v>
      </c>
      <c r="J69" s="11">
        <v>0</v>
      </c>
      <c r="K69" s="12">
        <f t="shared" si="101"/>
        <v>0</v>
      </c>
      <c r="L69" s="15">
        <f t="shared" si="106"/>
        <v>0</v>
      </c>
      <c r="M69" s="16">
        <f t="shared" si="112"/>
        <v>0</v>
      </c>
      <c r="N69" s="11">
        <v>0</v>
      </c>
      <c r="O69" s="12">
        <f t="shared" si="102"/>
        <v>0</v>
      </c>
      <c r="P69" s="15">
        <f t="shared" si="107"/>
        <v>0</v>
      </c>
      <c r="Q69" s="16">
        <f t="shared" si="113"/>
        <v>0</v>
      </c>
      <c r="R69" s="11">
        <v>0</v>
      </c>
      <c r="S69" s="12">
        <f t="shared" si="103"/>
        <v>0</v>
      </c>
      <c r="T69" s="15">
        <f t="shared" si="108"/>
        <v>0</v>
      </c>
      <c r="U69" s="16">
        <f t="shared" si="114"/>
        <v>0</v>
      </c>
      <c r="V69" s="11">
        <v>0</v>
      </c>
      <c r="W69" s="12">
        <f t="shared" si="104"/>
        <v>0</v>
      </c>
      <c r="X69" s="15">
        <f t="shared" si="109"/>
        <v>0</v>
      </c>
      <c r="Y69" s="16">
        <f t="shared" si="115"/>
        <v>0</v>
      </c>
      <c r="Z69" s="11">
        <v>0</v>
      </c>
      <c r="AA69" s="12">
        <f t="shared" si="105"/>
        <v>0</v>
      </c>
      <c r="AB69" s="15">
        <f t="shared" si="110"/>
        <v>0</v>
      </c>
      <c r="AC69" s="16">
        <f t="shared" si="116"/>
        <v>0</v>
      </c>
    </row>
    <row r="70" spans="1:29" s="11" customFormat="1" x14ac:dyDescent="0.25">
      <c r="A70" s="18" t="str">
        <f>'5_Insects_Script'!A70</f>
        <v>eWOODY_FUEL_PILES_VERYDIRTY_LOADING</v>
      </c>
      <c r="B70" t="s">
        <v>344</v>
      </c>
      <c r="C70" s="4"/>
      <c r="D70" s="5"/>
      <c r="E70" s="6"/>
      <c r="F70" s="11">
        <v>0</v>
      </c>
      <c r="G70" s="12">
        <f t="shared" si="100"/>
        <v>0</v>
      </c>
      <c r="H70" s="15">
        <f t="shared" si="100"/>
        <v>0</v>
      </c>
      <c r="I70" s="16">
        <f t="shared" si="111"/>
        <v>0</v>
      </c>
      <c r="J70" s="11">
        <v>0</v>
      </c>
      <c r="K70" s="12">
        <f t="shared" si="101"/>
        <v>0</v>
      </c>
      <c r="L70" s="15">
        <f t="shared" si="106"/>
        <v>0</v>
      </c>
      <c r="M70" s="16">
        <f t="shared" si="112"/>
        <v>0</v>
      </c>
      <c r="N70" s="11">
        <v>0</v>
      </c>
      <c r="O70" s="12">
        <f t="shared" si="102"/>
        <v>0</v>
      </c>
      <c r="P70" s="15">
        <f t="shared" si="107"/>
        <v>0</v>
      </c>
      <c r="Q70" s="16">
        <f t="shared" si="113"/>
        <v>0</v>
      </c>
      <c r="R70" s="11">
        <v>0</v>
      </c>
      <c r="S70" s="12">
        <f t="shared" si="103"/>
        <v>0</v>
      </c>
      <c r="T70" s="15">
        <f t="shared" si="108"/>
        <v>0</v>
      </c>
      <c r="U70" s="16">
        <f t="shared" si="114"/>
        <v>0</v>
      </c>
      <c r="V70" s="11">
        <v>0</v>
      </c>
      <c r="W70" s="12">
        <f t="shared" si="104"/>
        <v>0</v>
      </c>
      <c r="X70" s="15">
        <f t="shared" si="109"/>
        <v>0</v>
      </c>
      <c r="Y70" s="16">
        <f t="shared" si="115"/>
        <v>0</v>
      </c>
      <c r="Z70" s="11">
        <v>0</v>
      </c>
      <c r="AA70" s="12">
        <f t="shared" si="105"/>
        <v>0</v>
      </c>
      <c r="AB70" s="15">
        <f t="shared" si="110"/>
        <v>0</v>
      </c>
      <c r="AC70" s="16">
        <f t="shared" si="116"/>
        <v>0</v>
      </c>
    </row>
    <row r="71" spans="1:29" s="11" customFormat="1" x14ac:dyDescent="0.25">
      <c r="A71" s="18" t="str">
        <f>'5_Insects_Script'!A71</f>
        <v>eLITTER_LITTER_TYPE_BROADLEAF_DECIDUOUS_RELATIVE_COVER</v>
      </c>
      <c r="B71" t="s">
        <v>345</v>
      </c>
      <c r="C71" s="4"/>
      <c r="D71" s="5"/>
      <c r="E71" s="6"/>
      <c r="G71" s="12">
        <f t="shared" si="100"/>
        <v>0</v>
      </c>
      <c r="H71" s="15">
        <f t="shared" si="100"/>
        <v>0</v>
      </c>
      <c r="I71" s="16">
        <f t="shared" si="111"/>
        <v>7.8118999999999994E-2</v>
      </c>
      <c r="K71" s="12">
        <f t="shared" si="101"/>
        <v>0</v>
      </c>
      <c r="L71" s="15">
        <f t="shared" si="106"/>
        <v>0</v>
      </c>
      <c r="M71" s="16">
        <f t="shared" si="112"/>
        <v>0</v>
      </c>
      <c r="O71" s="12">
        <f t="shared" si="102"/>
        <v>0</v>
      </c>
      <c r="P71" s="15">
        <f t="shared" si="107"/>
        <v>0</v>
      </c>
      <c r="Q71" s="16">
        <f t="shared" si="113"/>
        <v>0</v>
      </c>
      <c r="S71" s="12">
        <f t="shared" si="103"/>
        <v>0</v>
      </c>
      <c r="T71" s="15">
        <f t="shared" si="108"/>
        <v>0</v>
      </c>
      <c r="U71" s="16">
        <f t="shared" si="114"/>
        <v>8.1810999999999995E-2</v>
      </c>
      <c r="V71" s="11">
        <v>90</v>
      </c>
      <c r="W71" s="12">
        <f t="shared" si="104"/>
        <v>90</v>
      </c>
      <c r="X71" s="15">
        <f t="shared" si="109"/>
        <v>90</v>
      </c>
      <c r="Y71" s="16">
        <f t="shared" si="115"/>
        <v>0.13589300000000001</v>
      </c>
      <c r="AA71" s="12">
        <f t="shared" si="105"/>
        <v>0</v>
      </c>
      <c r="AB71" s="15">
        <f t="shared" si="110"/>
        <v>0</v>
      </c>
      <c r="AC71" s="16">
        <f t="shared" si="116"/>
        <v>0</v>
      </c>
    </row>
    <row r="72" spans="1:29" s="11" customFormat="1" x14ac:dyDescent="0.25">
      <c r="A72" s="18" t="str">
        <f>'5_Insects_Script'!A72</f>
        <v>eLITTER_LITTER_TYPE_BROADLEAF_EVERGREEN_RELATIVE_COVER</v>
      </c>
      <c r="B72" t="s">
        <v>346</v>
      </c>
      <c r="C72" s="4"/>
      <c r="D72" s="5"/>
      <c r="E72" s="6"/>
      <c r="G72" s="12">
        <f t="shared" si="100"/>
        <v>0</v>
      </c>
      <c r="H72" s="15">
        <f t="shared" si="100"/>
        <v>0</v>
      </c>
      <c r="I72" s="16">
        <f t="shared" si="111"/>
        <v>0</v>
      </c>
      <c r="J72" s="11">
        <v>100</v>
      </c>
      <c r="K72" s="12">
        <f t="shared" si="101"/>
        <v>100</v>
      </c>
      <c r="L72" s="15">
        <f t="shared" si="106"/>
        <v>100</v>
      </c>
      <c r="M72" s="16">
        <f t="shared" si="112"/>
        <v>0</v>
      </c>
      <c r="O72" s="12">
        <f t="shared" si="102"/>
        <v>0</v>
      </c>
      <c r="P72" s="15">
        <f t="shared" si="107"/>
        <v>0</v>
      </c>
      <c r="Q72" s="16">
        <f t="shared" si="113"/>
        <v>0</v>
      </c>
      <c r="S72" s="12">
        <f t="shared" si="103"/>
        <v>0</v>
      </c>
      <c r="T72" s="15">
        <f t="shared" si="108"/>
        <v>0</v>
      </c>
      <c r="U72" s="16">
        <f t="shared" si="114"/>
        <v>0</v>
      </c>
      <c r="W72" s="12">
        <f t="shared" si="104"/>
        <v>0</v>
      </c>
      <c r="X72" s="15">
        <f t="shared" si="109"/>
        <v>0</v>
      </c>
      <c r="Y72" s="16">
        <f t="shared" si="115"/>
        <v>0</v>
      </c>
      <c r="AA72" s="12">
        <f t="shared" si="105"/>
        <v>0</v>
      </c>
      <c r="AB72" s="15">
        <f t="shared" si="110"/>
        <v>0</v>
      </c>
      <c r="AC72" s="16">
        <f t="shared" si="116"/>
        <v>0</v>
      </c>
    </row>
    <row r="73" spans="1:29" s="11" customFormat="1" x14ac:dyDescent="0.25">
      <c r="A73" s="18" t="str">
        <f>'5_Insects_Script'!A73</f>
        <v>eLITTER_LITTER_TYPE_GRASS_RELATIVE_COVER</v>
      </c>
      <c r="B73" t="s">
        <v>347</v>
      </c>
      <c r="C73" s="4"/>
      <c r="D73" s="5"/>
      <c r="E73" s="6"/>
      <c r="G73" s="12">
        <f t="shared" si="100"/>
        <v>0</v>
      </c>
      <c r="H73" s="15">
        <f t="shared" si="100"/>
        <v>0</v>
      </c>
      <c r="I73" s="16">
        <f t="shared" si="111"/>
        <v>0</v>
      </c>
      <c r="K73" s="12">
        <f t="shared" si="101"/>
        <v>0</v>
      </c>
      <c r="L73" s="15">
        <f t="shared" si="106"/>
        <v>0</v>
      </c>
      <c r="M73" s="16">
        <f t="shared" si="112"/>
        <v>0</v>
      </c>
      <c r="N73" s="11">
        <v>100</v>
      </c>
      <c r="O73" s="12">
        <f t="shared" si="102"/>
        <v>100</v>
      </c>
      <c r="P73" s="15">
        <f t="shared" si="107"/>
        <v>100</v>
      </c>
      <c r="Q73" s="16">
        <f t="shared" si="113"/>
        <v>0</v>
      </c>
      <c r="S73" s="12">
        <f t="shared" si="103"/>
        <v>0</v>
      </c>
      <c r="T73" s="15">
        <f t="shared" si="108"/>
        <v>0</v>
      </c>
      <c r="U73" s="16">
        <f t="shared" si="114"/>
        <v>0</v>
      </c>
      <c r="W73" s="12">
        <f t="shared" si="104"/>
        <v>0</v>
      </c>
      <c r="X73" s="15">
        <f t="shared" si="109"/>
        <v>0</v>
      </c>
      <c r="Y73" s="16">
        <f t="shared" si="115"/>
        <v>0</v>
      </c>
      <c r="AA73" s="12">
        <f t="shared" si="105"/>
        <v>0</v>
      </c>
      <c r="AB73" s="15">
        <f t="shared" si="110"/>
        <v>0</v>
      </c>
      <c r="AC73" s="16">
        <f t="shared" si="116"/>
        <v>0</v>
      </c>
    </row>
    <row r="74" spans="1:29" s="11" customFormat="1" x14ac:dyDescent="0.25">
      <c r="A74" s="18" t="str">
        <f>'5_Insects_Script'!A74</f>
        <v>eLITTER_LITTER_TYPE_LONG_NEEDLE_PINE_RELATIVE_COVER</v>
      </c>
      <c r="B74" t="s">
        <v>348</v>
      </c>
      <c r="C74" s="4"/>
      <c r="D74" s="5"/>
      <c r="E74" s="6"/>
      <c r="F74" s="13">
        <v>50</v>
      </c>
      <c r="G74" s="12">
        <f t="shared" si="100"/>
        <v>50</v>
      </c>
      <c r="H74" s="15">
        <f t="shared" si="100"/>
        <v>50</v>
      </c>
      <c r="I74" s="16">
        <f t="shared" si="111"/>
        <v>0</v>
      </c>
      <c r="K74" s="12">
        <f t="shared" si="101"/>
        <v>0</v>
      </c>
      <c r="L74" s="15">
        <f t="shared" si="106"/>
        <v>0</v>
      </c>
      <c r="M74" s="16">
        <f t="shared" si="112"/>
        <v>0</v>
      </c>
      <c r="O74" s="12">
        <f t="shared" si="102"/>
        <v>0</v>
      </c>
      <c r="P74" s="15">
        <f t="shared" si="107"/>
        <v>0</v>
      </c>
      <c r="Q74" s="16">
        <f t="shared" si="113"/>
        <v>0</v>
      </c>
      <c r="S74" s="12">
        <f t="shared" si="103"/>
        <v>0</v>
      </c>
      <c r="T74" s="15">
        <f t="shared" si="108"/>
        <v>0</v>
      </c>
      <c r="U74" s="16">
        <f t="shared" si="114"/>
        <v>0</v>
      </c>
      <c r="V74" s="11">
        <v>10</v>
      </c>
      <c r="W74" s="12">
        <f t="shared" si="104"/>
        <v>10</v>
      </c>
      <c r="X74" s="15">
        <f t="shared" si="109"/>
        <v>10</v>
      </c>
      <c r="Y74" s="16">
        <f t="shared" si="115"/>
        <v>90</v>
      </c>
      <c r="Z74" s="11">
        <v>40</v>
      </c>
      <c r="AA74" s="12">
        <f t="shared" si="105"/>
        <v>40</v>
      </c>
      <c r="AB74" s="15">
        <f t="shared" si="110"/>
        <v>40</v>
      </c>
      <c r="AC74" s="16">
        <f t="shared" si="116"/>
        <v>0</v>
      </c>
    </row>
    <row r="75" spans="1:29" s="11" customFormat="1" x14ac:dyDescent="0.25">
      <c r="A75" s="18" t="str">
        <f>'5_Insects_Script'!A75</f>
        <v>eLITTER_LITTER_TYPE_OTHER_CONIFER_RELATIVE_COVER</v>
      </c>
      <c r="B75" t="s">
        <v>349</v>
      </c>
      <c r="C75" s="4"/>
      <c r="D75" s="5"/>
      <c r="E75" s="6"/>
      <c r="F75" s="13">
        <v>50</v>
      </c>
      <c r="G75" s="12">
        <f t="shared" si="100"/>
        <v>50</v>
      </c>
      <c r="H75" s="15">
        <f t="shared" si="100"/>
        <v>50</v>
      </c>
      <c r="I75" s="16">
        <f t="shared" si="111"/>
        <v>0</v>
      </c>
      <c r="K75" s="12">
        <f t="shared" si="101"/>
        <v>0</v>
      </c>
      <c r="L75" s="15">
        <f t="shared" si="106"/>
        <v>0</v>
      </c>
      <c r="M75" s="16">
        <f t="shared" si="112"/>
        <v>100</v>
      </c>
      <c r="O75" s="12">
        <f t="shared" si="102"/>
        <v>0</v>
      </c>
      <c r="P75" s="15">
        <f t="shared" si="107"/>
        <v>0</v>
      </c>
      <c r="Q75" s="16">
        <f t="shared" si="113"/>
        <v>0</v>
      </c>
      <c r="R75" s="11">
        <v>100</v>
      </c>
      <c r="S75" s="12">
        <f t="shared" si="103"/>
        <v>100</v>
      </c>
      <c r="T75" s="15">
        <f t="shared" si="108"/>
        <v>100</v>
      </c>
      <c r="U75" s="16">
        <f t="shared" si="114"/>
        <v>0</v>
      </c>
      <c r="W75" s="12">
        <f t="shared" si="104"/>
        <v>0</v>
      </c>
      <c r="X75" s="15">
        <f t="shared" si="109"/>
        <v>0</v>
      </c>
      <c r="Y75" s="16">
        <f t="shared" si="115"/>
        <v>0</v>
      </c>
      <c r="AA75" s="12">
        <f t="shared" si="105"/>
        <v>0</v>
      </c>
      <c r="AB75" s="15">
        <f t="shared" si="110"/>
        <v>0</v>
      </c>
      <c r="AC75" s="16">
        <f t="shared" si="116"/>
        <v>0</v>
      </c>
    </row>
    <row r="76" spans="1:29" s="11" customFormat="1" x14ac:dyDescent="0.25">
      <c r="A76" s="18" t="str">
        <f>'5_Insects_Script'!A76</f>
        <v>eLITTER_LITTER_TYPE_PALM_FROND_RELATIVE_COVER</v>
      </c>
      <c r="B76" t="s">
        <v>350</v>
      </c>
      <c r="C76" s="4"/>
      <c r="D76" s="5"/>
      <c r="E76" s="6"/>
      <c r="G76" s="12">
        <f t="shared" si="100"/>
        <v>0</v>
      </c>
      <c r="H76" s="15">
        <f t="shared" si="100"/>
        <v>0</v>
      </c>
      <c r="I76" s="16">
        <f t="shared" si="111"/>
        <v>0</v>
      </c>
      <c r="K76" s="12">
        <f t="shared" si="101"/>
        <v>0</v>
      </c>
      <c r="L76" s="15">
        <f t="shared" si="106"/>
        <v>0</v>
      </c>
      <c r="M76" s="16">
        <f t="shared" si="112"/>
        <v>0</v>
      </c>
      <c r="O76" s="12">
        <f t="shared" si="102"/>
        <v>0</v>
      </c>
      <c r="P76" s="15">
        <f t="shared" si="107"/>
        <v>0</v>
      </c>
      <c r="Q76" s="16">
        <f t="shared" si="113"/>
        <v>100</v>
      </c>
      <c r="S76" s="12">
        <f t="shared" si="103"/>
        <v>0</v>
      </c>
      <c r="T76" s="15">
        <f t="shared" si="108"/>
        <v>0</v>
      </c>
      <c r="U76" s="16">
        <f t="shared" si="114"/>
        <v>0</v>
      </c>
      <c r="W76" s="12">
        <f t="shared" si="104"/>
        <v>0</v>
      </c>
      <c r="X76" s="15">
        <f t="shared" si="109"/>
        <v>0</v>
      </c>
      <c r="Y76" s="16">
        <f t="shared" si="115"/>
        <v>0</v>
      </c>
      <c r="Z76" s="11">
        <v>60</v>
      </c>
      <c r="AA76" s="12">
        <f t="shared" si="105"/>
        <v>60</v>
      </c>
      <c r="AB76" s="15">
        <f t="shared" si="110"/>
        <v>60</v>
      </c>
      <c r="AC76" s="16">
        <f t="shared" si="116"/>
        <v>0</v>
      </c>
    </row>
    <row r="77" spans="1:29" s="11" customFormat="1" x14ac:dyDescent="0.25">
      <c r="A77" s="18" t="str">
        <f>'5_Insects_Script'!A77</f>
        <v>eLITTER_LITTER_TYPE_SHORT_NEEDLE_PINE_RELATIVE_COVER</v>
      </c>
      <c r="B77" t="s">
        <v>351</v>
      </c>
      <c r="C77" s="4"/>
      <c r="D77" s="5"/>
      <c r="E77" s="6"/>
      <c r="G77" s="12">
        <f t="shared" si="100"/>
        <v>0</v>
      </c>
      <c r="H77" s="15">
        <f t="shared" si="100"/>
        <v>0</v>
      </c>
      <c r="I77" s="16">
        <f t="shared" si="111"/>
        <v>50</v>
      </c>
      <c r="K77" s="12">
        <f t="shared" si="101"/>
        <v>0</v>
      </c>
      <c r="L77" s="15">
        <f t="shared" si="106"/>
        <v>0</v>
      </c>
      <c r="M77" s="16">
        <f t="shared" si="112"/>
        <v>0</v>
      </c>
      <c r="O77" s="12">
        <f t="shared" si="102"/>
        <v>0</v>
      </c>
      <c r="P77" s="15">
        <f t="shared" si="107"/>
        <v>0</v>
      </c>
      <c r="Q77" s="16">
        <f t="shared" si="113"/>
        <v>0</v>
      </c>
      <c r="S77" s="12">
        <f t="shared" si="103"/>
        <v>0</v>
      </c>
      <c r="T77" s="15">
        <f t="shared" si="108"/>
        <v>0</v>
      </c>
      <c r="U77" s="16">
        <f t="shared" si="114"/>
        <v>0</v>
      </c>
      <c r="W77" s="12">
        <f t="shared" si="104"/>
        <v>0</v>
      </c>
      <c r="X77" s="15">
        <f t="shared" si="109"/>
        <v>0</v>
      </c>
      <c r="Y77" s="16">
        <f t="shared" si="115"/>
        <v>10</v>
      </c>
      <c r="AA77" s="12">
        <f t="shared" si="105"/>
        <v>0</v>
      </c>
      <c r="AB77" s="15">
        <f t="shared" si="110"/>
        <v>0</v>
      </c>
      <c r="AC77" s="16">
        <f t="shared" si="116"/>
        <v>40</v>
      </c>
    </row>
    <row r="78" spans="1:29" s="11" customFormat="1" x14ac:dyDescent="0.25">
      <c r="A78" s="18" t="str">
        <f>'5_Insects_Script'!A78</f>
        <v>eMOSS_LICHEN_LITTER_GROUND_LICHEN_DEPTH</v>
      </c>
      <c r="B78" t="s">
        <v>352</v>
      </c>
      <c r="C78" s="4"/>
      <c r="D78" s="5"/>
      <c r="E78" s="6"/>
      <c r="G78" s="12">
        <f t="shared" si="100"/>
        <v>0</v>
      </c>
      <c r="H78" s="15">
        <f t="shared" si="100"/>
        <v>0</v>
      </c>
      <c r="I78" s="16">
        <f t="shared" si="111"/>
        <v>50</v>
      </c>
      <c r="K78" s="12">
        <f t="shared" si="101"/>
        <v>0</v>
      </c>
      <c r="L78" s="15">
        <f t="shared" si="106"/>
        <v>0</v>
      </c>
      <c r="M78" s="16">
        <f t="shared" si="112"/>
        <v>0</v>
      </c>
      <c r="O78" s="12">
        <f t="shared" si="102"/>
        <v>0</v>
      </c>
      <c r="P78" s="15">
        <f t="shared" si="107"/>
        <v>0</v>
      </c>
      <c r="Q78" s="16">
        <f t="shared" si="113"/>
        <v>0</v>
      </c>
      <c r="R78" s="11">
        <v>2</v>
      </c>
      <c r="S78" s="12">
        <f t="shared" si="103"/>
        <v>2</v>
      </c>
      <c r="T78" s="15">
        <f t="shared" si="108"/>
        <v>2</v>
      </c>
      <c r="U78" s="16">
        <f t="shared" si="114"/>
        <v>100</v>
      </c>
      <c r="W78" s="12">
        <f t="shared" si="104"/>
        <v>0</v>
      </c>
      <c r="X78" s="15">
        <f t="shared" si="109"/>
        <v>0</v>
      </c>
      <c r="Y78" s="16">
        <f t="shared" si="115"/>
        <v>0</v>
      </c>
      <c r="AA78" s="12">
        <f t="shared" si="105"/>
        <v>0</v>
      </c>
      <c r="AB78" s="15">
        <f t="shared" si="110"/>
        <v>0</v>
      </c>
      <c r="AC78" s="16">
        <f t="shared" si="116"/>
        <v>0</v>
      </c>
    </row>
    <row r="79" spans="1:29" s="11" customFormat="1" x14ac:dyDescent="0.25">
      <c r="A79" s="18" t="str">
        <f>'5_Insects_Script'!A79</f>
        <v>eMOSS_LICHEN_LITTER_GROUND_LICHEN_PERCENT_COVER</v>
      </c>
      <c r="B79" t="s">
        <v>353</v>
      </c>
      <c r="C79" s="4"/>
      <c r="D79" s="5"/>
      <c r="E79" s="6"/>
      <c r="G79" s="12">
        <f t="shared" si="100"/>
        <v>0</v>
      </c>
      <c r="H79" s="15">
        <f t="shared" si="100"/>
        <v>0</v>
      </c>
      <c r="I79" s="16">
        <f t="shared" si="111"/>
        <v>0</v>
      </c>
      <c r="K79" s="12">
        <f t="shared" si="101"/>
        <v>0</v>
      </c>
      <c r="L79" s="15">
        <f t="shared" si="106"/>
        <v>0</v>
      </c>
      <c r="M79" s="16">
        <f t="shared" si="112"/>
        <v>0</v>
      </c>
      <c r="O79" s="12">
        <f t="shared" si="102"/>
        <v>0</v>
      </c>
      <c r="P79" s="15">
        <f t="shared" si="107"/>
        <v>0</v>
      </c>
      <c r="Q79" s="16">
        <f t="shared" si="113"/>
        <v>0</v>
      </c>
      <c r="R79" s="11">
        <v>5</v>
      </c>
      <c r="S79" s="12">
        <f t="shared" si="103"/>
        <v>5</v>
      </c>
      <c r="T79" s="15">
        <f t="shared" si="108"/>
        <v>5</v>
      </c>
      <c r="U79" s="16">
        <f t="shared" si="114"/>
        <v>0</v>
      </c>
      <c r="W79" s="12">
        <f t="shared" si="104"/>
        <v>0</v>
      </c>
      <c r="X79" s="15">
        <f t="shared" si="109"/>
        <v>0</v>
      </c>
      <c r="Y79" s="16">
        <f t="shared" si="115"/>
        <v>0</v>
      </c>
      <c r="AA79" s="12">
        <f t="shared" si="105"/>
        <v>0</v>
      </c>
      <c r="AB79" s="15">
        <f t="shared" si="110"/>
        <v>0</v>
      </c>
      <c r="AC79" s="16">
        <f t="shared" si="116"/>
        <v>60</v>
      </c>
    </row>
    <row r="80" spans="1:29" s="11" customFormat="1" x14ac:dyDescent="0.25">
      <c r="A80" s="18" t="str">
        <f>'5_Insects_Script'!A80</f>
        <v>eMOSS_LICHEN_LITTER_LITTER_DEPTH</v>
      </c>
      <c r="B80" t="s">
        <v>354</v>
      </c>
      <c r="C80" s="4"/>
      <c r="D80" s="5">
        <v>1.1000000000000001</v>
      </c>
      <c r="E80" s="6">
        <f>1/1.1</f>
        <v>0.90909090909090906</v>
      </c>
      <c r="F80" s="11">
        <v>0.2</v>
      </c>
      <c r="G80" s="12">
        <f t="shared" si="100"/>
        <v>0.2</v>
      </c>
      <c r="H80" s="15">
        <f>$D80*G80</f>
        <v>0.22000000000000003</v>
      </c>
      <c r="I80" s="16">
        <f>$H80*E80</f>
        <v>0.2</v>
      </c>
      <c r="J80" s="11">
        <v>1</v>
      </c>
      <c r="K80" s="12">
        <f t="shared" si="101"/>
        <v>1</v>
      </c>
      <c r="L80" s="15">
        <f>$D80*K80</f>
        <v>1.1000000000000001</v>
      </c>
      <c r="M80" s="16">
        <f>$H80*I80</f>
        <v>4.4000000000000011E-2</v>
      </c>
      <c r="N80" s="11">
        <v>2.5</v>
      </c>
      <c r="O80" s="12">
        <f t="shared" si="102"/>
        <v>2.5</v>
      </c>
      <c r="P80" s="15">
        <f>$D80*O80</f>
        <v>2.75</v>
      </c>
      <c r="Q80" s="16">
        <f>$H80*M80</f>
        <v>9.6800000000000046E-3</v>
      </c>
      <c r="R80" s="11">
        <v>1</v>
      </c>
      <c r="S80" s="12">
        <f t="shared" si="103"/>
        <v>1</v>
      </c>
      <c r="T80" s="15">
        <f>$D80*S80</f>
        <v>1.1000000000000001</v>
      </c>
      <c r="U80" s="16">
        <f>$H80*Q80</f>
        <v>2.1296000000000015E-3</v>
      </c>
      <c r="V80" s="11">
        <v>1.5</v>
      </c>
      <c r="W80" s="12">
        <f t="shared" si="104"/>
        <v>1.5</v>
      </c>
      <c r="X80" s="15">
        <f>$D80*W80</f>
        <v>1.6500000000000001</v>
      </c>
      <c r="Y80" s="16">
        <f>$H80*U80</f>
        <v>4.6851200000000036E-4</v>
      </c>
      <c r="Z80" s="11">
        <v>2</v>
      </c>
      <c r="AA80" s="12">
        <f t="shared" si="105"/>
        <v>2</v>
      </c>
      <c r="AB80" s="15">
        <f>$D80*AA80</f>
        <v>2.2000000000000002</v>
      </c>
      <c r="AC80" s="16">
        <f>$H80*Y80</f>
        <v>1.0307264000000009E-4</v>
      </c>
    </row>
    <row r="81" spans="1:29" s="11" customFormat="1" x14ac:dyDescent="0.25">
      <c r="A81" s="18" t="str">
        <f>'5_Insects_Script'!A81</f>
        <v>eMOSS_LICHEN_LITTER_LITTER_PERCENT_COVER</v>
      </c>
      <c r="B81" t="s">
        <v>355</v>
      </c>
      <c r="C81" s="4"/>
      <c r="D81" s="5">
        <v>1.1000000000000001</v>
      </c>
      <c r="E81" s="6">
        <f>1/1.1</f>
        <v>0.90909090909090906</v>
      </c>
      <c r="F81" s="11">
        <v>70</v>
      </c>
      <c r="G81" s="12">
        <f t="shared" si="100"/>
        <v>70</v>
      </c>
      <c r="H81" s="15">
        <f>$D81*G81</f>
        <v>77</v>
      </c>
      <c r="I81" s="16">
        <f>$H81*E81</f>
        <v>70</v>
      </c>
      <c r="J81" s="11">
        <v>60</v>
      </c>
      <c r="K81" s="12">
        <f t="shared" si="101"/>
        <v>60</v>
      </c>
      <c r="L81" s="15">
        <f>$D81*K81</f>
        <v>66</v>
      </c>
      <c r="M81" s="16">
        <f>$H81*I81</f>
        <v>5390</v>
      </c>
      <c r="N81" s="11">
        <v>5</v>
      </c>
      <c r="O81" s="12">
        <f t="shared" si="102"/>
        <v>5</v>
      </c>
      <c r="P81" s="15">
        <f>$D81*O81</f>
        <v>5.5</v>
      </c>
      <c r="Q81" s="16">
        <f>$H81*M81</f>
        <v>415030</v>
      </c>
      <c r="R81" s="11">
        <v>15</v>
      </c>
      <c r="S81" s="12">
        <f t="shared" si="103"/>
        <v>15</v>
      </c>
      <c r="T81" s="15">
        <f>$D81*S81</f>
        <v>16.5</v>
      </c>
      <c r="U81" s="16">
        <f>$H81*Q81</f>
        <v>31957310</v>
      </c>
      <c r="V81" s="11">
        <v>90</v>
      </c>
      <c r="W81" s="12">
        <f t="shared" si="104"/>
        <v>90</v>
      </c>
      <c r="X81" s="15">
        <f>$D81*W81</f>
        <v>99.000000000000014</v>
      </c>
      <c r="Y81" s="16">
        <f>$H81*U81</f>
        <v>2460712870</v>
      </c>
      <c r="Z81" s="11">
        <v>70</v>
      </c>
      <c r="AA81" s="12">
        <f t="shared" si="105"/>
        <v>70</v>
      </c>
      <c r="AB81" s="15">
        <f>$D81*AA81</f>
        <v>77</v>
      </c>
      <c r="AC81" s="16">
        <f>$H81*Y81</f>
        <v>189474890990</v>
      </c>
    </row>
    <row r="82" spans="1:29" s="11" customFormat="1" x14ac:dyDescent="0.25">
      <c r="A82" s="18" t="str">
        <f>'5_Insects_Script'!A82</f>
        <v>eMOSS_LICHEN_LITTER_MOSS_DEPTH</v>
      </c>
      <c r="B82" t="s">
        <v>356</v>
      </c>
      <c r="C82" s="4"/>
      <c r="D82" s="5"/>
      <c r="E82" s="6"/>
      <c r="G82" s="12">
        <f t="shared" si="100"/>
        <v>0</v>
      </c>
      <c r="H82" s="15">
        <f t="shared" si="100"/>
        <v>0</v>
      </c>
      <c r="I82" s="16">
        <f t="shared" si="111"/>
        <v>0</v>
      </c>
      <c r="K82" s="12">
        <f t="shared" si="101"/>
        <v>0</v>
      </c>
      <c r="L82" s="15">
        <f t="shared" ref="L82:L93" si="117">K82</f>
        <v>0</v>
      </c>
      <c r="M82" s="16">
        <f t="shared" ref="M82:M93" si="118">L79</f>
        <v>0</v>
      </c>
      <c r="O82" s="12">
        <f t="shared" si="102"/>
        <v>0</v>
      </c>
      <c r="P82" s="15">
        <f t="shared" ref="P82:P93" si="119">O82</f>
        <v>0</v>
      </c>
      <c r="Q82" s="16">
        <f t="shared" ref="Q82:Q93" si="120">P79</f>
        <v>0</v>
      </c>
      <c r="R82" s="11">
        <v>2.5</v>
      </c>
      <c r="S82" s="12">
        <f t="shared" si="103"/>
        <v>2.5</v>
      </c>
      <c r="T82" s="15">
        <f t="shared" ref="T82:T93" si="121">S82</f>
        <v>2.5</v>
      </c>
      <c r="U82" s="16">
        <f t="shared" ref="U82:U93" si="122">T79</f>
        <v>5</v>
      </c>
      <c r="V82" s="11">
        <v>1</v>
      </c>
      <c r="W82" s="12">
        <f t="shared" si="104"/>
        <v>1</v>
      </c>
      <c r="X82" s="15">
        <f t="shared" ref="X82:X93" si="123">W82</f>
        <v>1</v>
      </c>
      <c r="Y82" s="16">
        <f t="shared" ref="Y82:Y93" si="124">X79</f>
        <v>0</v>
      </c>
      <c r="AA82" s="12">
        <f t="shared" si="105"/>
        <v>0</v>
      </c>
      <c r="AB82" s="15">
        <f t="shared" ref="AB82:AB93" si="125">AA82</f>
        <v>0</v>
      </c>
      <c r="AC82" s="16">
        <f t="shared" ref="AC82:AC93" si="126">AB79</f>
        <v>0</v>
      </c>
    </row>
    <row r="83" spans="1:29" s="11" customFormat="1" x14ac:dyDescent="0.25">
      <c r="A83" s="18" t="str">
        <f>'5_Insects_Script'!A83</f>
        <v>eMOSS_LICHEN_LITTER_MOSS_PERCENT_COVER</v>
      </c>
      <c r="B83" t="s">
        <v>357</v>
      </c>
      <c r="C83" s="4"/>
      <c r="D83" s="5"/>
      <c r="E83" s="6"/>
      <c r="G83" s="12">
        <f t="shared" si="100"/>
        <v>0</v>
      </c>
      <c r="H83" s="15">
        <f t="shared" si="100"/>
        <v>0</v>
      </c>
      <c r="I83" s="16">
        <f t="shared" si="111"/>
        <v>0.22000000000000003</v>
      </c>
      <c r="K83" s="12">
        <f t="shared" si="101"/>
        <v>0</v>
      </c>
      <c r="L83" s="15">
        <f t="shared" si="117"/>
        <v>0</v>
      </c>
      <c r="M83" s="16">
        <f t="shared" si="118"/>
        <v>1.1000000000000001</v>
      </c>
      <c r="O83" s="12">
        <f t="shared" si="102"/>
        <v>0</v>
      </c>
      <c r="P83" s="15">
        <f t="shared" si="119"/>
        <v>0</v>
      </c>
      <c r="Q83" s="16">
        <f t="shared" si="120"/>
        <v>2.75</v>
      </c>
      <c r="R83" s="11">
        <v>80</v>
      </c>
      <c r="S83" s="12">
        <f t="shared" si="103"/>
        <v>80</v>
      </c>
      <c r="T83" s="15">
        <f t="shared" si="121"/>
        <v>80</v>
      </c>
      <c r="U83" s="16">
        <f t="shared" si="122"/>
        <v>1.1000000000000001</v>
      </c>
      <c r="V83" s="11">
        <v>5</v>
      </c>
      <c r="W83" s="12">
        <f t="shared" si="104"/>
        <v>5</v>
      </c>
      <c r="X83" s="15">
        <f t="shared" si="123"/>
        <v>5</v>
      </c>
      <c r="Y83" s="16">
        <f t="shared" si="124"/>
        <v>1.6500000000000001</v>
      </c>
      <c r="AA83" s="12">
        <f t="shared" si="105"/>
        <v>0</v>
      </c>
      <c r="AB83" s="15">
        <f t="shared" si="125"/>
        <v>0</v>
      </c>
      <c r="AC83" s="16">
        <f t="shared" si="126"/>
        <v>2.2000000000000002</v>
      </c>
    </row>
    <row r="84" spans="1:29" s="11" customFormat="1" x14ac:dyDescent="0.25">
      <c r="A84" s="18" t="str">
        <f>'5_Insects_Script'!A84</f>
        <v>eGROUND_FUEL_DUFF_LOWER_DEPTH</v>
      </c>
      <c r="B84" t="s">
        <v>358</v>
      </c>
      <c r="C84" s="4"/>
      <c r="D84" s="5"/>
      <c r="E84" s="6"/>
      <c r="G84" s="12">
        <f t="shared" si="100"/>
        <v>0</v>
      </c>
      <c r="H84" s="15">
        <f t="shared" si="100"/>
        <v>0</v>
      </c>
      <c r="I84" s="16">
        <f t="shared" si="111"/>
        <v>77</v>
      </c>
      <c r="J84" s="11">
        <v>0.2</v>
      </c>
      <c r="K84" s="12">
        <f t="shared" si="101"/>
        <v>0.2</v>
      </c>
      <c r="L84" s="15">
        <f t="shared" si="117"/>
        <v>0.2</v>
      </c>
      <c r="M84" s="16">
        <f t="shared" si="118"/>
        <v>66</v>
      </c>
      <c r="O84" s="12">
        <f t="shared" si="102"/>
        <v>0</v>
      </c>
      <c r="P84" s="15">
        <f t="shared" si="119"/>
        <v>0</v>
      </c>
      <c r="Q84" s="16">
        <f t="shared" si="120"/>
        <v>5.5</v>
      </c>
      <c r="R84" s="11">
        <v>2</v>
      </c>
      <c r="S84" s="12">
        <f t="shared" si="103"/>
        <v>2</v>
      </c>
      <c r="T84" s="15">
        <f t="shared" si="121"/>
        <v>2</v>
      </c>
      <c r="U84" s="16">
        <f t="shared" si="122"/>
        <v>16.5</v>
      </c>
      <c r="W84" s="12">
        <f t="shared" si="104"/>
        <v>0</v>
      </c>
      <c r="X84" s="15">
        <f t="shared" si="123"/>
        <v>0</v>
      </c>
      <c r="Y84" s="16">
        <f t="shared" si="124"/>
        <v>99.000000000000014</v>
      </c>
      <c r="AA84" s="12">
        <f t="shared" si="105"/>
        <v>0</v>
      </c>
      <c r="AB84" s="15">
        <f t="shared" si="125"/>
        <v>0</v>
      </c>
      <c r="AC84" s="16">
        <f t="shared" si="126"/>
        <v>77</v>
      </c>
    </row>
    <row r="85" spans="1:29" s="11" customFormat="1" x14ac:dyDescent="0.25">
      <c r="A85" s="18" t="str">
        <f>'5_Insects_Script'!A85</f>
        <v>eGROUND_FUEL_DUFF_LOWER_PERCENT_COVER</v>
      </c>
      <c r="B85" t="s">
        <v>359</v>
      </c>
      <c r="C85" s="4"/>
      <c r="D85" s="5"/>
      <c r="E85" s="6"/>
      <c r="G85" s="12">
        <f t="shared" si="100"/>
        <v>0</v>
      </c>
      <c r="H85" s="15">
        <f t="shared" si="100"/>
        <v>0</v>
      </c>
      <c r="I85" s="16">
        <f t="shared" si="111"/>
        <v>0</v>
      </c>
      <c r="J85" s="11">
        <v>60</v>
      </c>
      <c r="K85" s="12">
        <f t="shared" si="101"/>
        <v>60</v>
      </c>
      <c r="L85" s="15">
        <f t="shared" si="117"/>
        <v>60</v>
      </c>
      <c r="M85" s="16">
        <f t="shared" si="118"/>
        <v>0</v>
      </c>
      <c r="O85" s="12">
        <f t="shared" si="102"/>
        <v>0</v>
      </c>
      <c r="P85" s="15">
        <f t="shared" si="119"/>
        <v>0</v>
      </c>
      <c r="Q85" s="16">
        <f t="shared" si="120"/>
        <v>0</v>
      </c>
      <c r="R85" s="11">
        <v>90</v>
      </c>
      <c r="S85" s="12">
        <f t="shared" si="103"/>
        <v>90</v>
      </c>
      <c r="T85" s="15">
        <f t="shared" si="121"/>
        <v>90</v>
      </c>
      <c r="U85" s="16">
        <f t="shared" si="122"/>
        <v>2.5</v>
      </c>
      <c r="W85" s="12">
        <f t="shared" si="104"/>
        <v>0</v>
      </c>
      <c r="X85" s="15">
        <f t="shared" si="123"/>
        <v>0</v>
      </c>
      <c r="Y85" s="16">
        <f t="shared" si="124"/>
        <v>1</v>
      </c>
      <c r="AA85" s="12">
        <f t="shared" si="105"/>
        <v>0</v>
      </c>
      <c r="AB85" s="15">
        <f t="shared" si="125"/>
        <v>0</v>
      </c>
      <c r="AC85" s="16">
        <f t="shared" si="126"/>
        <v>0</v>
      </c>
    </row>
    <row r="86" spans="1:29" s="11" customFormat="1" x14ac:dyDescent="0.25">
      <c r="A86" s="18" t="str">
        <f>'5_Insects_Script'!A86</f>
        <v>eGROUND_FUEL_DUFF_UPPER_DEPTH</v>
      </c>
      <c r="B86" t="s">
        <v>360</v>
      </c>
      <c r="C86" s="4"/>
      <c r="D86" s="5"/>
      <c r="E86" s="6"/>
      <c r="F86" s="11">
        <v>0.5</v>
      </c>
      <c r="G86" s="12">
        <f t="shared" si="100"/>
        <v>0.5</v>
      </c>
      <c r="H86" s="15">
        <f t="shared" si="100"/>
        <v>0.5</v>
      </c>
      <c r="I86" s="16">
        <f t="shared" si="111"/>
        <v>0</v>
      </c>
      <c r="J86" s="11">
        <v>0.4</v>
      </c>
      <c r="K86" s="12">
        <f t="shared" si="101"/>
        <v>0.4</v>
      </c>
      <c r="L86" s="15">
        <f t="shared" si="117"/>
        <v>0.4</v>
      </c>
      <c r="M86" s="16">
        <f t="shared" si="118"/>
        <v>0</v>
      </c>
      <c r="N86" s="11">
        <v>0.2</v>
      </c>
      <c r="O86" s="12">
        <f t="shared" si="102"/>
        <v>0.2</v>
      </c>
      <c r="P86" s="15">
        <f t="shared" si="119"/>
        <v>0.2</v>
      </c>
      <c r="Q86" s="16">
        <f t="shared" si="120"/>
        <v>0</v>
      </c>
      <c r="R86" s="11">
        <v>4</v>
      </c>
      <c r="S86" s="12">
        <f t="shared" si="103"/>
        <v>4</v>
      </c>
      <c r="T86" s="15">
        <f t="shared" si="121"/>
        <v>4</v>
      </c>
      <c r="U86" s="16">
        <f t="shared" si="122"/>
        <v>80</v>
      </c>
      <c r="V86" s="11">
        <v>1</v>
      </c>
      <c r="W86" s="12">
        <f t="shared" si="104"/>
        <v>1</v>
      </c>
      <c r="X86" s="15">
        <f t="shared" si="123"/>
        <v>1</v>
      </c>
      <c r="Y86" s="16">
        <f t="shared" si="124"/>
        <v>5</v>
      </c>
      <c r="Z86" s="11">
        <v>1.5</v>
      </c>
      <c r="AA86" s="12">
        <f t="shared" si="105"/>
        <v>1.5</v>
      </c>
      <c r="AB86" s="15">
        <f t="shared" si="125"/>
        <v>1.5</v>
      </c>
      <c r="AC86" s="16">
        <f t="shared" si="126"/>
        <v>0</v>
      </c>
    </row>
    <row r="87" spans="1:29" s="11" customFormat="1" x14ac:dyDescent="0.25">
      <c r="A87" s="18" t="str">
        <f>'5_Insects_Script'!A87</f>
        <v>eGROUND_FUEL_DUFF_UPPER_PERCENT_COVER</v>
      </c>
      <c r="B87" t="s">
        <v>361</v>
      </c>
      <c r="C87" s="4"/>
      <c r="D87" s="5"/>
      <c r="E87" s="6"/>
      <c r="F87" s="11">
        <v>70</v>
      </c>
      <c r="G87" s="12">
        <f t="shared" si="100"/>
        <v>70</v>
      </c>
      <c r="H87" s="15">
        <f t="shared" si="100"/>
        <v>70</v>
      </c>
      <c r="I87" s="16">
        <f t="shared" si="111"/>
        <v>0</v>
      </c>
      <c r="J87" s="11">
        <v>60</v>
      </c>
      <c r="K87" s="12">
        <f t="shared" si="101"/>
        <v>60</v>
      </c>
      <c r="L87" s="15">
        <f t="shared" si="117"/>
        <v>60</v>
      </c>
      <c r="M87" s="16">
        <f t="shared" si="118"/>
        <v>0.2</v>
      </c>
      <c r="N87" s="11">
        <v>70</v>
      </c>
      <c r="O87" s="12">
        <f t="shared" si="102"/>
        <v>70</v>
      </c>
      <c r="P87" s="15">
        <f t="shared" si="119"/>
        <v>70</v>
      </c>
      <c r="Q87" s="16">
        <f t="shared" si="120"/>
        <v>0</v>
      </c>
      <c r="R87" s="11">
        <v>100</v>
      </c>
      <c r="S87" s="12">
        <f t="shared" si="103"/>
        <v>100</v>
      </c>
      <c r="T87" s="15">
        <f t="shared" si="121"/>
        <v>100</v>
      </c>
      <c r="U87" s="16">
        <f t="shared" si="122"/>
        <v>2</v>
      </c>
      <c r="V87" s="11">
        <v>90</v>
      </c>
      <c r="W87" s="12">
        <f t="shared" si="104"/>
        <v>90</v>
      </c>
      <c r="X87" s="15">
        <f t="shared" si="123"/>
        <v>90</v>
      </c>
      <c r="Y87" s="16">
        <f t="shared" si="124"/>
        <v>0</v>
      </c>
      <c r="Z87" s="11">
        <v>70</v>
      </c>
      <c r="AA87" s="12">
        <f t="shared" si="105"/>
        <v>70</v>
      </c>
      <c r="AB87" s="15">
        <f t="shared" si="125"/>
        <v>70</v>
      </c>
      <c r="AC87" s="16">
        <f t="shared" si="126"/>
        <v>0</v>
      </c>
    </row>
    <row r="88" spans="1:29" s="11" customFormat="1" x14ac:dyDescent="0.25">
      <c r="A88" s="18" t="str">
        <f>'5_Insects_Script'!A88</f>
        <v>eGROUND_FUEL_BASAL_ACCUMULATION_DEPTH</v>
      </c>
      <c r="B88" t="s">
        <v>362</v>
      </c>
      <c r="C88" s="4"/>
      <c r="D88" s="5"/>
      <c r="E88" s="6"/>
      <c r="G88" s="12">
        <f t="shared" si="100"/>
        <v>0</v>
      </c>
      <c r="H88" s="15">
        <f t="shared" si="100"/>
        <v>0</v>
      </c>
      <c r="I88" s="16">
        <f t="shared" si="111"/>
        <v>0</v>
      </c>
      <c r="K88" s="12">
        <f t="shared" si="101"/>
        <v>0</v>
      </c>
      <c r="L88" s="15">
        <f t="shared" si="117"/>
        <v>0</v>
      </c>
      <c r="M88" s="16">
        <f t="shared" si="118"/>
        <v>60</v>
      </c>
      <c r="O88" s="12">
        <f t="shared" si="102"/>
        <v>0</v>
      </c>
      <c r="P88" s="15">
        <f t="shared" si="119"/>
        <v>0</v>
      </c>
      <c r="Q88" s="16">
        <f t="shared" si="120"/>
        <v>0</v>
      </c>
      <c r="S88" s="12">
        <f t="shared" si="103"/>
        <v>0</v>
      </c>
      <c r="T88" s="15">
        <f t="shared" si="121"/>
        <v>0</v>
      </c>
      <c r="U88" s="16">
        <f t="shared" si="122"/>
        <v>90</v>
      </c>
      <c r="W88" s="12">
        <f t="shared" si="104"/>
        <v>0</v>
      </c>
      <c r="X88" s="15">
        <f t="shared" si="123"/>
        <v>0</v>
      </c>
      <c r="Y88" s="16">
        <f t="shared" si="124"/>
        <v>0</v>
      </c>
      <c r="AA88" s="12">
        <f t="shared" si="105"/>
        <v>0</v>
      </c>
      <c r="AB88" s="15">
        <f t="shared" si="125"/>
        <v>0</v>
      </c>
      <c r="AC88" s="16">
        <f t="shared" si="126"/>
        <v>0</v>
      </c>
    </row>
    <row r="89" spans="1:29" s="11" customFormat="1" x14ac:dyDescent="0.25">
      <c r="A89" s="18" t="str">
        <f>'5_Insects_Script'!A89</f>
        <v>eGROUND_FUEL_BASAL_ACCUMULATION_NUMBER_PER_UNIT_AREA</v>
      </c>
      <c r="B89" t="s">
        <v>363</v>
      </c>
      <c r="C89" s="4"/>
      <c r="D89" s="5"/>
      <c r="E89" s="6"/>
      <c r="G89" s="12">
        <f t="shared" si="100"/>
        <v>0</v>
      </c>
      <c r="H89" s="15">
        <f t="shared" si="100"/>
        <v>0</v>
      </c>
      <c r="I89" s="16">
        <f t="shared" si="111"/>
        <v>0.5</v>
      </c>
      <c r="K89" s="12">
        <f t="shared" si="101"/>
        <v>0</v>
      </c>
      <c r="L89" s="15">
        <f t="shared" si="117"/>
        <v>0</v>
      </c>
      <c r="M89" s="16">
        <f t="shared" si="118"/>
        <v>0.4</v>
      </c>
      <c r="O89" s="12">
        <f t="shared" si="102"/>
        <v>0</v>
      </c>
      <c r="P89" s="15">
        <f t="shared" si="119"/>
        <v>0</v>
      </c>
      <c r="Q89" s="16">
        <f t="shared" si="120"/>
        <v>0.2</v>
      </c>
      <c r="S89" s="12">
        <f t="shared" si="103"/>
        <v>0</v>
      </c>
      <c r="T89" s="15">
        <f t="shared" si="121"/>
        <v>0</v>
      </c>
      <c r="U89" s="16">
        <f t="shared" si="122"/>
        <v>4</v>
      </c>
      <c r="W89" s="12">
        <f t="shared" si="104"/>
        <v>0</v>
      </c>
      <c r="X89" s="15">
        <f t="shared" si="123"/>
        <v>0</v>
      </c>
      <c r="Y89" s="16">
        <f t="shared" si="124"/>
        <v>1</v>
      </c>
      <c r="AA89" s="12">
        <f t="shared" si="105"/>
        <v>0</v>
      </c>
      <c r="AB89" s="15">
        <f t="shared" si="125"/>
        <v>0</v>
      </c>
      <c r="AC89" s="16">
        <f t="shared" si="126"/>
        <v>1.5</v>
      </c>
    </row>
    <row r="90" spans="1:29" s="11" customFormat="1" x14ac:dyDescent="0.25">
      <c r="A90" s="18" t="str">
        <f>'5_Insects_Script'!A90</f>
        <v>eGROUND_FUEL_BASAL_ACCUMULATION_RADIUS</v>
      </c>
      <c r="B90" t="s">
        <v>364</v>
      </c>
      <c r="C90" s="4"/>
      <c r="D90" s="5"/>
      <c r="E90" s="6"/>
      <c r="G90" s="12">
        <f t="shared" si="100"/>
        <v>0</v>
      </c>
      <c r="H90" s="15">
        <f t="shared" si="100"/>
        <v>0</v>
      </c>
      <c r="I90" s="16">
        <f t="shared" si="111"/>
        <v>70</v>
      </c>
      <c r="K90" s="12">
        <f t="shared" si="101"/>
        <v>0</v>
      </c>
      <c r="L90" s="15">
        <f t="shared" si="117"/>
        <v>0</v>
      </c>
      <c r="M90" s="16">
        <f t="shared" si="118"/>
        <v>60</v>
      </c>
      <c r="O90" s="12">
        <f t="shared" si="102"/>
        <v>0</v>
      </c>
      <c r="P90" s="15">
        <f t="shared" si="119"/>
        <v>0</v>
      </c>
      <c r="Q90" s="16">
        <f t="shared" si="120"/>
        <v>70</v>
      </c>
      <c r="S90" s="12">
        <f t="shared" si="103"/>
        <v>0</v>
      </c>
      <c r="T90" s="15">
        <f t="shared" si="121"/>
        <v>0</v>
      </c>
      <c r="U90" s="16">
        <f t="shared" si="122"/>
        <v>100</v>
      </c>
      <c r="W90" s="12">
        <f t="shared" si="104"/>
        <v>0</v>
      </c>
      <c r="X90" s="15">
        <f t="shared" si="123"/>
        <v>0</v>
      </c>
      <c r="Y90" s="16">
        <f t="shared" si="124"/>
        <v>90</v>
      </c>
      <c r="AA90" s="12">
        <f t="shared" si="105"/>
        <v>0</v>
      </c>
      <c r="AB90" s="15">
        <f t="shared" si="125"/>
        <v>0</v>
      </c>
      <c r="AC90" s="16">
        <f t="shared" si="126"/>
        <v>70</v>
      </c>
    </row>
    <row r="91" spans="1:29" s="11" customFormat="1" x14ac:dyDescent="0.25">
      <c r="A91" s="18" t="str">
        <f>'5_Insects_Script'!A91</f>
        <v>eGROUND_FUEL_SQUIRREL_MIDDENS_DEPTH</v>
      </c>
      <c r="B91" t="s">
        <v>365</v>
      </c>
      <c r="C91" s="4"/>
      <c r="D91" s="5"/>
      <c r="E91" s="6"/>
      <c r="G91" s="12">
        <f t="shared" si="100"/>
        <v>0</v>
      </c>
      <c r="H91" s="15">
        <f t="shared" si="100"/>
        <v>0</v>
      </c>
      <c r="I91" s="16">
        <f t="shared" si="111"/>
        <v>0</v>
      </c>
      <c r="K91" s="12">
        <f t="shared" si="101"/>
        <v>0</v>
      </c>
      <c r="L91" s="15">
        <f t="shared" si="117"/>
        <v>0</v>
      </c>
      <c r="M91" s="16">
        <f t="shared" si="118"/>
        <v>0</v>
      </c>
      <c r="O91" s="12">
        <f t="shared" si="102"/>
        <v>0</v>
      </c>
      <c r="P91" s="15">
        <f t="shared" si="119"/>
        <v>0</v>
      </c>
      <c r="Q91" s="16">
        <f t="shared" si="120"/>
        <v>0</v>
      </c>
      <c r="R91" s="11">
        <v>18</v>
      </c>
      <c r="S91" s="12">
        <f t="shared" si="103"/>
        <v>18</v>
      </c>
      <c r="T91" s="15">
        <f t="shared" si="121"/>
        <v>18</v>
      </c>
      <c r="U91" s="16">
        <f t="shared" si="122"/>
        <v>0</v>
      </c>
      <c r="W91" s="12">
        <f t="shared" si="104"/>
        <v>0</v>
      </c>
      <c r="X91" s="15">
        <f t="shared" si="123"/>
        <v>0</v>
      </c>
      <c r="Y91" s="16">
        <f t="shared" si="124"/>
        <v>0</v>
      </c>
      <c r="AA91" s="12">
        <f t="shared" si="105"/>
        <v>0</v>
      </c>
      <c r="AB91" s="15">
        <f t="shared" si="125"/>
        <v>0</v>
      </c>
      <c r="AC91" s="16">
        <f t="shared" si="126"/>
        <v>0</v>
      </c>
    </row>
    <row r="92" spans="1:29" s="11" customFormat="1" x14ac:dyDescent="0.25">
      <c r="A92" s="18" t="str">
        <f>'5_Insects_Script'!A92</f>
        <v>eGROUND_FUEL_SQUIRREL_MIDDENS_NUMBER_PER_UNIT_AREA</v>
      </c>
      <c r="B92" t="s">
        <v>366</v>
      </c>
      <c r="C92" s="4"/>
      <c r="D92" s="5"/>
      <c r="E92" s="6"/>
      <c r="G92" s="12">
        <f t="shared" si="100"/>
        <v>0</v>
      </c>
      <c r="H92" s="15">
        <f t="shared" si="100"/>
        <v>0</v>
      </c>
      <c r="I92" s="16">
        <f t="shared" si="111"/>
        <v>0</v>
      </c>
      <c r="K92" s="12">
        <f t="shared" si="101"/>
        <v>0</v>
      </c>
      <c r="L92" s="15">
        <f t="shared" si="117"/>
        <v>0</v>
      </c>
      <c r="M92" s="16">
        <f t="shared" si="118"/>
        <v>0</v>
      </c>
      <c r="O92" s="12">
        <f t="shared" si="102"/>
        <v>0</v>
      </c>
      <c r="P92" s="15">
        <f t="shared" si="119"/>
        <v>0</v>
      </c>
      <c r="Q92" s="16">
        <f t="shared" si="120"/>
        <v>0</v>
      </c>
      <c r="R92" s="11">
        <v>1</v>
      </c>
      <c r="S92" s="12">
        <f t="shared" si="103"/>
        <v>1</v>
      </c>
      <c r="T92" s="15">
        <f t="shared" si="121"/>
        <v>1</v>
      </c>
      <c r="U92" s="16">
        <f t="shared" si="122"/>
        <v>0</v>
      </c>
      <c r="W92" s="12">
        <f t="shared" si="104"/>
        <v>0</v>
      </c>
      <c r="X92" s="15">
        <f t="shared" si="123"/>
        <v>0</v>
      </c>
      <c r="Y92" s="16">
        <f t="shared" si="124"/>
        <v>0</v>
      </c>
      <c r="AA92" s="12">
        <f t="shared" si="105"/>
        <v>0</v>
      </c>
      <c r="AB92" s="15">
        <f t="shared" si="125"/>
        <v>0</v>
      </c>
      <c r="AC92" s="16">
        <f t="shared" si="126"/>
        <v>0</v>
      </c>
    </row>
    <row r="93" spans="1:29" s="11" customFormat="1" x14ac:dyDescent="0.25">
      <c r="A93" s="18" t="str">
        <f>'5_Insects_Script'!A93</f>
        <v>eGROUND_FUEL_SQUIRREL_MIDDENS_RADIUS</v>
      </c>
      <c r="B93" t="s">
        <v>367</v>
      </c>
      <c r="C93" s="4"/>
      <c r="D93" s="5"/>
      <c r="E93" s="6"/>
      <c r="G93" s="12">
        <f t="shared" si="100"/>
        <v>0</v>
      </c>
      <c r="H93" s="15">
        <f t="shared" si="100"/>
        <v>0</v>
      </c>
      <c r="I93" s="16">
        <f t="shared" si="111"/>
        <v>0</v>
      </c>
      <c r="K93" s="12">
        <f t="shared" si="101"/>
        <v>0</v>
      </c>
      <c r="L93" s="15">
        <f t="shared" si="117"/>
        <v>0</v>
      </c>
      <c r="M93" s="16">
        <f t="shared" si="118"/>
        <v>0</v>
      </c>
      <c r="O93" s="12">
        <f t="shared" si="102"/>
        <v>0</v>
      </c>
      <c r="P93" s="15">
        <f t="shared" si="119"/>
        <v>0</v>
      </c>
      <c r="Q93" s="16">
        <f t="shared" si="120"/>
        <v>0</v>
      </c>
      <c r="R93" s="11">
        <v>5</v>
      </c>
      <c r="S93" s="12">
        <f t="shared" si="103"/>
        <v>5</v>
      </c>
      <c r="T93" s="15">
        <f t="shared" si="121"/>
        <v>5</v>
      </c>
      <c r="U93" s="16">
        <f t="shared" si="122"/>
        <v>0</v>
      </c>
      <c r="W93" s="12">
        <f t="shared" si="104"/>
        <v>0</v>
      </c>
      <c r="X93" s="15">
        <f t="shared" si="123"/>
        <v>0</v>
      </c>
      <c r="Y93" s="16">
        <f t="shared" si="124"/>
        <v>0</v>
      </c>
      <c r="AA93" s="12">
        <f t="shared" si="105"/>
        <v>0</v>
      </c>
      <c r="AB93" s="15">
        <f t="shared" si="125"/>
        <v>0</v>
      </c>
      <c r="AC93" s="16">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31" bestFit="1" customWidth="1"/>
    <col min="2" max="2" width="27.42578125" bestFit="1" customWidth="1"/>
    <col min="3" max="4" width="48.5703125" style="31" bestFit="1" customWidth="1"/>
    <col min="5" max="5" width="28.7109375" style="31" bestFit="1" customWidth="1"/>
    <col min="6" max="6" width="14" style="31" bestFit="1" customWidth="1"/>
    <col min="7" max="7" width="18.5703125" style="31" bestFit="1" customWidth="1"/>
    <col min="8" max="8" width="18.5703125" style="19" bestFit="1" customWidth="1"/>
    <col min="9" max="9" width="18.5703125" style="21" bestFit="1" customWidth="1"/>
    <col min="10" max="10" width="14" style="31" bestFit="1" customWidth="1"/>
    <col min="11" max="11" width="18.5703125" style="31" bestFit="1" customWidth="1"/>
    <col min="12" max="12" width="18.5703125" style="19" bestFit="1" customWidth="1"/>
    <col min="13" max="13" width="18.5703125" style="21" bestFit="1" customWidth="1"/>
    <col min="14" max="14" width="14" style="31" bestFit="1" customWidth="1"/>
    <col min="15" max="15" width="18.5703125" style="31" bestFit="1" customWidth="1"/>
    <col min="16" max="16" width="18.5703125" style="19" bestFit="1" customWidth="1"/>
    <col min="17" max="17" width="18.5703125" style="21" bestFit="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278</v>
      </c>
      <c r="C1" s="14" t="s">
        <v>209</v>
      </c>
      <c r="D1" s="2" t="s">
        <v>210</v>
      </c>
      <c r="E1" s="3" t="s">
        <v>211</v>
      </c>
      <c r="F1" s="13" t="s">
        <v>16</v>
      </c>
      <c r="G1" t="s">
        <v>227</v>
      </c>
      <c r="H1" t="s">
        <v>228</v>
      </c>
      <c r="I1" t="s">
        <v>229</v>
      </c>
      <c r="J1" t="s">
        <v>17</v>
      </c>
      <c r="K1" t="s">
        <v>236</v>
      </c>
      <c r="L1" t="s">
        <v>237</v>
      </c>
      <c r="M1" t="s">
        <v>238</v>
      </c>
      <c r="N1" t="s">
        <v>18</v>
      </c>
      <c r="O1" t="s">
        <v>245</v>
      </c>
      <c r="P1" t="s">
        <v>246</v>
      </c>
      <c r="Q1" t="s">
        <v>247</v>
      </c>
      <c r="R1" t="s">
        <v>23</v>
      </c>
      <c r="S1" t="s">
        <v>254</v>
      </c>
      <c r="T1" t="s">
        <v>255</v>
      </c>
      <c r="U1" t="s">
        <v>256</v>
      </c>
      <c r="V1" t="s">
        <v>24</v>
      </c>
      <c r="W1" t="s">
        <v>263</v>
      </c>
      <c r="X1" t="s">
        <v>264</v>
      </c>
      <c r="Y1" t="s">
        <v>265</v>
      </c>
      <c r="Z1" t="s">
        <v>29</v>
      </c>
      <c r="AA1" t="s">
        <v>272</v>
      </c>
      <c r="AB1" t="s">
        <v>273</v>
      </c>
      <c r="AC1" t="s">
        <v>274</v>
      </c>
    </row>
    <row r="2" spans="1:29" s="11" customFormat="1" x14ac:dyDescent="0.25">
      <c r="A2" s="32" t="str">
        <f>'5_Insects_Script'!A2</f>
        <v>eCANOPY_TREES_TOTAL_PERCENT_COVER</v>
      </c>
      <c r="B2" t="s">
        <v>279</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280</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281</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282</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283</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284</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285</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286</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287</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288</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289</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290</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291</v>
      </c>
      <c r="C14" s="4"/>
      <c r="D14" s="8"/>
      <c r="E14" s="9"/>
      <c r="G14" s="12">
        <f t="shared" ref="G14:I20" si="6">F14</f>
        <v>0</v>
      </c>
      <c r="H14" s="19">
        <f>G14</f>
        <v>0</v>
      </c>
      <c r="I14" s="21">
        <f t="shared" si="6"/>
        <v>0</v>
      </c>
      <c r="K14" s="12">
        <f t="shared" ref="K14:K20" si="7">J14</f>
        <v>0</v>
      </c>
      <c r="L14" s="19">
        <f>K14</f>
        <v>0</v>
      </c>
      <c r="M14" s="21">
        <f t="shared" ref="M14:M17" si="8">L14</f>
        <v>0</v>
      </c>
      <c r="O14" s="12">
        <f t="shared" ref="O14:O20" si="9">N14</f>
        <v>0</v>
      </c>
      <c r="P14" s="19">
        <f>O14</f>
        <v>0</v>
      </c>
      <c r="Q14" s="21">
        <f t="shared" ref="Q14:Q17" si="10">P14</f>
        <v>0</v>
      </c>
      <c r="R14" s="11">
        <v>0</v>
      </c>
      <c r="S14" s="12">
        <f t="shared" ref="S14:S20" si="11">R14</f>
        <v>0</v>
      </c>
      <c r="T14" s="19">
        <f>S14</f>
        <v>0</v>
      </c>
      <c r="U14" s="21">
        <f t="shared" ref="U14:U17" si="12">T14</f>
        <v>0</v>
      </c>
      <c r="V14" s="11">
        <v>2</v>
      </c>
      <c r="W14" s="12">
        <f t="shared" ref="W14:W20" si="13">V14</f>
        <v>2</v>
      </c>
      <c r="X14" s="19">
        <f>W14</f>
        <v>2</v>
      </c>
      <c r="Y14" s="21">
        <f t="shared" ref="Y14:Y17" si="14">X14</f>
        <v>2</v>
      </c>
      <c r="Z14" s="11">
        <v>2</v>
      </c>
      <c r="AA14" s="12">
        <f t="shared" ref="AA14:AA20" si="15">Z14</f>
        <v>2</v>
      </c>
      <c r="AB14" s="19">
        <f>AA14</f>
        <v>2</v>
      </c>
      <c r="AC14" s="21">
        <f t="shared" ref="AC14:AC17" si="16">AB14</f>
        <v>2</v>
      </c>
    </row>
    <row r="15" spans="1:29" s="11" customFormat="1" x14ac:dyDescent="0.25">
      <c r="A15" s="32" t="str">
        <f>'5_Insects_Script'!A15</f>
        <v>eCANOPY_TREES_UNDERSTORY_HEIGHT</v>
      </c>
      <c r="B15" t="s">
        <v>292</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293</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294</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295</v>
      </c>
      <c r="C18" s="39"/>
      <c r="D18" s="41" t="s">
        <v>374</v>
      </c>
      <c r="E18" s="42" t="s">
        <v>374</v>
      </c>
      <c r="G18" s="12">
        <f t="shared" si="6"/>
        <v>0</v>
      </c>
      <c r="H18" s="19">
        <f t="shared" ref="H18:I20" si="17">G21</f>
        <v>20</v>
      </c>
      <c r="I18" s="21">
        <f t="shared" si="17"/>
        <v>20</v>
      </c>
      <c r="K18" s="12">
        <f t="shared" si="7"/>
        <v>0</v>
      </c>
      <c r="L18" s="19">
        <f t="shared" ref="L18:L20" si="18">K21</f>
        <v>0</v>
      </c>
      <c r="M18" s="21">
        <f t="shared" ref="M18:M20" si="19">L21</f>
        <v>0</v>
      </c>
      <c r="O18" s="12">
        <f t="shared" si="9"/>
        <v>0</v>
      </c>
      <c r="P18" s="19">
        <f t="shared" ref="P18:P20" si="20">O21</f>
        <v>0</v>
      </c>
      <c r="Q18" s="21">
        <f t="shared" ref="Q18:Q20" si="21">P21</f>
        <v>0</v>
      </c>
      <c r="R18" s="11">
        <v>3.5</v>
      </c>
      <c r="S18" s="12">
        <f t="shared" si="11"/>
        <v>3.5</v>
      </c>
      <c r="T18" s="19">
        <f t="shared" ref="T18:T20" si="22">S21</f>
        <v>4</v>
      </c>
      <c r="U18" s="21">
        <f t="shared" ref="U18:U20" si="23">T21</f>
        <v>4</v>
      </c>
      <c r="V18" s="11">
        <v>13</v>
      </c>
      <c r="W18" s="12">
        <f t="shared" si="13"/>
        <v>13</v>
      </c>
      <c r="X18" s="19">
        <f t="shared" ref="X18:X20" si="24">W21</f>
        <v>33.35</v>
      </c>
      <c r="Y18" s="21">
        <f t="shared" ref="Y18:Y20" si="25">X21</f>
        <v>33.35</v>
      </c>
      <c r="AA18" s="12">
        <f t="shared" si="15"/>
        <v>0</v>
      </c>
      <c r="AB18" s="19">
        <f t="shared" ref="AB18:AB20" si="26">AA21</f>
        <v>55</v>
      </c>
      <c r="AC18" s="21">
        <f t="shared" ref="AC18:AC20" si="27">AB21</f>
        <v>55</v>
      </c>
    </row>
    <row r="19" spans="1:29" s="11" customFormat="1" x14ac:dyDescent="0.25">
      <c r="A19" s="32" t="str">
        <f>'5_Insects_Script'!A19</f>
        <v>eCANOPY_SNAGS_CLASS_1_ALL_OTHERS_HEIGHT</v>
      </c>
      <c r="B19" t="s">
        <v>296</v>
      </c>
      <c r="C19" s="39"/>
      <c r="D19" s="41" t="s">
        <v>375</v>
      </c>
      <c r="E19" s="42" t="s">
        <v>375</v>
      </c>
      <c r="G19" s="12">
        <f t="shared" si="6"/>
        <v>0</v>
      </c>
      <c r="H19" s="19">
        <f t="shared" si="17"/>
        <v>9.6</v>
      </c>
      <c r="I19" s="21">
        <f t="shared" si="17"/>
        <v>9.6</v>
      </c>
      <c r="K19" s="12">
        <f t="shared" si="7"/>
        <v>0</v>
      </c>
      <c r="L19" s="19">
        <f t="shared" si="18"/>
        <v>0</v>
      </c>
      <c r="M19" s="21">
        <f t="shared" si="19"/>
        <v>0</v>
      </c>
      <c r="O19" s="12">
        <f t="shared" si="9"/>
        <v>0</v>
      </c>
      <c r="P19" s="19">
        <f t="shared" si="20"/>
        <v>0</v>
      </c>
      <c r="Q19" s="21">
        <f t="shared" si="21"/>
        <v>0</v>
      </c>
      <c r="R19" s="11">
        <v>25</v>
      </c>
      <c r="S19" s="12">
        <f t="shared" si="11"/>
        <v>25</v>
      </c>
      <c r="T19" s="19">
        <f t="shared" si="22"/>
        <v>2.9</v>
      </c>
      <c r="U19" s="21">
        <f t="shared" si="23"/>
        <v>2.9</v>
      </c>
      <c r="V19" s="11">
        <v>55</v>
      </c>
      <c r="W19" s="12">
        <f t="shared" si="13"/>
        <v>55</v>
      </c>
      <c r="X19" s="19">
        <f t="shared" si="24"/>
        <v>9</v>
      </c>
      <c r="Y19" s="21">
        <f t="shared" si="25"/>
        <v>9</v>
      </c>
      <c r="AA19" s="12">
        <f t="shared" si="15"/>
        <v>0</v>
      </c>
      <c r="AB19" s="19">
        <f t="shared" si="26"/>
        <v>12</v>
      </c>
      <c r="AC19" s="21">
        <f t="shared" si="27"/>
        <v>12</v>
      </c>
    </row>
    <row r="20" spans="1:29" s="11" customFormat="1" x14ac:dyDescent="0.25">
      <c r="A20" s="32" t="str">
        <f>'5_Insects_Script'!A20</f>
        <v>eCANOPY_SNAGS_CLASS_1_ALL_OTHERS_STEM_DENSITY</v>
      </c>
      <c r="B20" t="s">
        <v>297</v>
      </c>
      <c r="C20" s="39"/>
      <c r="D20" s="41" t="s">
        <v>376</v>
      </c>
      <c r="E20" s="42" t="s">
        <v>376</v>
      </c>
      <c r="G20" s="12">
        <f t="shared" si="6"/>
        <v>0</v>
      </c>
      <c r="H20" s="19">
        <f t="shared" si="17"/>
        <v>100</v>
      </c>
      <c r="I20" s="21">
        <f t="shared" si="17"/>
        <v>100</v>
      </c>
      <c r="K20" s="12">
        <f t="shared" si="7"/>
        <v>0</v>
      </c>
      <c r="L20" s="19">
        <f t="shared" si="18"/>
        <v>0</v>
      </c>
      <c r="M20" s="21">
        <f t="shared" si="19"/>
        <v>0</v>
      </c>
      <c r="O20" s="12">
        <f t="shared" si="9"/>
        <v>0</v>
      </c>
      <c r="P20" s="19">
        <f t="shared" si="20"/>
        <v>0</v>
      </c>
      <c r="Q20" s="21">
        <f t="shared" si="21"/>
        <v>0</v>
      </c>
      <c r="R20" s="11">
        <v>100</v>
      </c>
      <c r="S20" s="12">
        <f t="shared" si="11"/>
        <v>100</v>
      </c>
      <c r="T20" s="19">
        <f t="shared" si="22"/>
        <v>25</v>
      </c>
      <c r="U20" s="21">
        <f t="shared" si="23"/>
        <v>25</v>
      </c>
      <c r="V20" s="11">
        <v>5</v>
      </c>
      <c r="W20" s="12">
        <f t="shared" si="13"/>
        <v>5</v>
      </c>
      <c r="X20" s="19">
        <f t="shared" si="24"/>
        <v>50</v>
      </c>
      <c r="Y20" s="21">
        <f t="shared" si="25"/>
        <v>50</v>
      </c>
      <c r="AA20" s="12">
        <f t="shared" si="15"/>
        <v>0</v>
      </c>
      <c r="AB20" s="19">
        <f t="shared" si="26"/>
        <v>78</v>
      </c>
      <c r="AC20" s="21">
        <f t="shared" si="27"/>
        <v>78</v>
      </c>
    </row>
    <row r="21" spans="1:29" s="11" customFormat="1" x14ac:dyDescent="0.25">
      <c r="A21" s="32" t="str">
        <f>'5_Insects_Script'!A21</f>
        <v>eCANOPY_SNAGS_CLASS_1_CONIFERS_WITH_FOLIAGE_HEIGHT_TO_CROWN_BASE</v>
      </c>
      <c r="B21" t="s">
        <v>298</v>
      </c>
      <c r="C21" s="40" t="s">
        <v>368</v>
      </c>
      <c r="D21" s="43" t="s">
        <v>368</v>
      </c>
      <c r="E21" s="33">
        <v>0</v>
      </c>
      <c r="G21" s="12">
        <f>IF(F21=0,F4,F21)</f>
        <v>20</v>
      </c>
      <c r="H21" s="19">
        <f>IF(G21=0,G4,G21)</f>
        <v>20</v>
      </c>
      <c r="I21" s="21">
        <f>H21*$E21</f>
        <v>0</v>
      </c>
      <c r="K21" s="12">
        <f>IF(J21=0,J4,J21)</f>
        <v>0</v>
      </c>
      <c r="L21" s="19">
        <f>IF(K21=0,K4,K21)</f>
        <v>0</v>
      </c>
      <c r="M21" s="21">
        <f>L21*$E21</f>
        <v>0</v>
      </c>
      <c r="O21" s="12">
        <f>IF(N21=0,N4,N21)</f>
        <v>0</v>
      </c>
      <c r="P21" s="19">
        <f>IF(O21=0,O4,O21)</f>
        <v>0</v>
      </c>
      <c r="Q21" s="21">
        <f>P21*$E21</f>
        <v>0</v>
      </c>
      <c r="S21" s="12">
        <f>IF(R21=0,R4,R21)</f>
        <v>4</v>
      </c>
      <c r="T21" s="19">
        <f>IF(S21=0,S4,S21)</f>
        <v>4</v>
      </c>
      <c r="U21" s="21">
        <f>T21*$E21</f>
        <v>0</v>
      </c>
      <c r="V21" s="11">
        <v>33.35</v>
      </c>
      <c r="W21" s="12">
        <f>IF(V21=0,V4,V21)</f>
        <v>33.35</v>
      </c>
      <c r="X21" s="19">
        <f>IF(W21=0,W4,W21)</f>
        <v>33.35</v>
      </c>
      <c r="Y21" s="21">
        <f>X21*$E21</f>
        <v>0</v>
      </c>
      <c r="AA21" s="12">
        <f>IF(Z21=0,Z4,Z21)</f>
        <v>55</v>
      </c>
      <c r="AB21" s="19">
        <f>IF(AA21=0,AA4,AA21)</f>
        <v>55</v>
      </c>
      <c r="AC21" s="21">
        <f>AB21*$E21</f>
        <v>0</v>
      </c>
    </row>
    <row r="22" spans="1:29" s="11" customFormat="1" x14ac:dyDescent="0.25">
      <c r="A22" s="32" t="str">
        <f>'5_Insects_Script'!A22</f>
        <v>eCANOPY_SNAGS_CLASS_1_CONIFERS_WITH_FOLIAGE_DIAMETER</v>
      </c>
      <c r="B22" t="s">
        <v>299</v>
      </c>
      <c r="C22" s="40" t="s">
        <v>369</v>
      </c>
      <c r="D22" s="43" t="s">
        <v>369</v>
      </c>
      <c r="E22" s="33">
        <v>0</v>
      </c>
      <c r="G22" s="12">
        <f>IF(F22=0,F3,F22)</f>
        <v>9.6</v>
      </c>
      <c r="H22" s="19">
        <f>IF(G22=0,G3,G22)</f>
        <v>9.6</v>
      </c>
      <c r="I22" s="21">
        <f>H22*$E22</f>
        <v>0</v>
      </c>
      <c r="K22" s="12">
        <f>IF(J22=0,J3,J22)</f>
        <v>0</v>
      </c>
      <c r="L22" s="19">
        <f>IF(K22=0,K3,K22)</f>
        <v>0</v>
      </c>
      <c r="M22" s="21">
        <f>L22*$E22</f>
        <v>0</v>
      </c>
      <c r="O22" s="12">
        <f>IF(N22=0,N3,N22)</f>
        <v>0</v>
      </c>
      <c r="P22" s="19">
        <f>IF(O22=0,O3,O22)</f>
        <v>0</v>
      </c>
      <c r="Q22" s="21">
        <f>P22*$E22</f>
        <v>0</v>
      </c>
      <c r="S22" s="12">
        <f>IF(R22=0,R3,R22)</f>
        <v>2.9</v>
      </c>
      <c r="T22" s="19">
        <f>IF(S22=0,S3,S22)</f>
        <v>2.9</v>
      </c>
      <c r="U22" s="21">
        <f>T22*$E22</f>
        <v>0</v>
      </c>
      <c r="V22" s="11">
        <v>9</v>
      </c>
      <c r="W22" s="12">
        <f>IF(V22=0,V3,V22)</f>
        <v>9</v>
      </c>
      <c r="X22" s="19">
        <f>IF(W22=0,W3,W22)</f>
        <v>9</v>
      </c>
      <c r="Y22" s="21">
        <f>X22*$E22</f>
        <v>0</v>
      </c>
      <c r="AA22" s="12">
        <f>IF(Z22=0,Z3,Z22)</f>
        <v>12</v>
      </c>
      <c r="AB22" s="19">
        <f>IF(AA22=0,AA3,AA22)</f>
        <v>12</v>
      </c>
      <c r="AC22" s="21">
        <f>AB22*$E22</f>
        <v>0</v>
      </c>
    </row>
    <row r="23" spans="1:29" s="11" customFormat="1" x14ac:dyDescent="0.25">
      <c r="A23" s="32" t="str">
        <f>'5_Insects_Script'!A23</f>
        <v>eCANOPY_SNAGS_CLASS_1_CONIFERS_WITH_FOLIAGE_HEIGHT</v>
      </c>
      <c r="B23" t="s">
        <v>300</v>
      </c>
      <c r="C23" s="40" t="s">
        <v>370</v>
      </c>
      <c r="D23" s="43" t="s">
        <v>370</v>
      </c>
      <c r="E23" s="33">
        <v>0</v>
      </c>
      <c r="G23" s="12">
        <f>IF(F23=0,F5,F23)</f>
        <v>100</v>
      </c>
      <c r="H23" s="19">
        <f>IF(G23=0,G5,G23)</f>
        <v>100</v>
      </c>
      <c r="I23" s="21">
        <f>H23*$E23</f>
        <v>0</v>
      </c>
      <c r="K23" s="12">
        <f>IF(J23=0,J5,J23)</f>
        <v>0</v>
      </c>
      <c r="L23" s="19">
        <f>IF(K23=0,K5,K23)</f>
        <v>0</v>
      </c>
      <c r="M23" s="21">
        <f>L23*$E23</f>
        <v>0</v>
      </c>
      <c r="O23" s="12">
        <f>IF(N23=0,N5,N23)</f>
        <v>0</v>
      </c>
      <c r="P23" s="19">
        <f>IF(O23=0,O5,O23)</f>
        <v>0</v>
      </c>
      <c r="Q23" s="21">
        <f>P23*$E23</f>
        <v>0</v>
      </c>
      <c r="S23" s="12">
        <f>IF(R23=0,R5,R23)</f>
        <v>25</v>
      </c>
      <c r="T23" s="19">
        <f>IF(S23=0,S5,S23)</f>
        <v>25</v>
      </c>
      <c r="U23" s="21">
        <f>T23*$E23</f>
        <v>0</v>
      </c>
      <c r="V23" s="11">
        <v>50</v>
      </c>
      <c r="W23" s="12">
        <f>IF(V23=0,V5,V23)</f>
        <v>50</v>
      </c>
      <c r="X23" s="19">
        <f>IF(W23=0,W5,W23)</f>
        <v>50</v>
      </c>
      <c r="Y23" s="21">
        <f>X23*$E23</f>
        <v>0</v>
      </c>
      <c r="AA23" s="12">
        <f>IF(Z23=0,Z5,Z23)</f>
        <v>78</v>
      </c>
      <c r="AB23" s="19">
        <f>IF(AA23=0,AA5,AA23)</f>
        <v>78</v>
      </c>
      <c r="AC23" s="21">
        <f>AB23*$E23</f>
        <v>0</v>
      </c>
    </row>
    <row r="24" spans="1:29" s="11" customFormat="1" x14ac:dyDescent="0.25">
      <c r="A24" s="32" t="str">
        <f>'5_Insects_Script'!A24</f>
        <v>eCANOPY_SNAGS_CLASS_1_CONIFERS_WITH_FOLIAGE_PERCENT_COVER</v>
      </c>
      <c r="B24" t="s">
        <v>301</v>
      </c>
      <c r="C24" s="44" t="s">
        <v>383</v>
      </c>
      <c r="D24" s="43" t="s">
        <v>371</v>
      </c>
      <c r="E24" s="33">
        <v>0</v>
      </c>
      <c r="G24" s="12">
        <f>F24+(F2*0.4)</f>
        <v>16</v>
      </c>
      <c r="H24" s="19">
        <f>G24+(G2*0.1)</f>
        <v>18.399999999999999</v>
      </c>
      <c r="I24" s="21">
        <f>H24*$E24</f>
        <v>0</v>
      </c>
      <c r="K24" s="12">
        <f>J24+(J2*0.4)</f>
        <v>0</v>
      </c>
      <c r="L24" s="19">
        <f>K24+(K2*0.1)</f>
        <v>0</v>
      </c>
      <c r="M24" s="21">
        <f>L24*$E24</f>
        <v>0</v>
      </c>
      <c r="O24" s="12">
        <f>N24+(N2*0.4)</f>
        <v>0</v>
      </c>
      <c r="P24" s="19">
        <f>O24+(O2*0.1)</f>
        <v>0</v>
      </c>
      <c r="Q24" s="21">
        <f>P24*$E24</f>
        <v>0</v>
      </c>
      <c r="S24" s="12">
        <f>R24+(R2*0.4)</f>
        <v>32</v>
      </c>
      <c r="T24" s="19">
        <f>S24+(S2*0.1)</f>
        <v>36.799999999999997</v>
      </c>
      <c r="U24" s="21">
        <f>T24*$E24</f>
        <v>0</v>
      </c>
      <c r="V24" s="11">
        <v>0.5071</v>
      </c>
      <c r="W24" s="12">
        <f>V24+(V2*0.4)</f>
        <v>34.507100000000001</v>
      </c>
      <c r="X24" s="19">
        <f>W24+(W2*0.1)</f>
        <v>39.607100000000003</v>
      </c>
      <c r="Y24" s="21">
        <f>X24*$E24</f>
        <v>0</v>
      </c>
      <c r="AA24" s="12">
        <f>Z24+(Z2*0.4)</f>
        <v>24</v>
      </c>
      <c r="AB24" s="19">
        <f>AA24+(AA2*0.1)</f>
        <v>27.6</v>
      </c>
      <c r="AC24" s="21">
        <f>AB24*$E24</f>
        <v>0</v>
      </c>
    </row>
    <row r="25" spans="1:29" s="11" customFormat="1" x14ac:dyDescent="0.25">
      <c r="A25" s="32" t="str">
        <f>'5_Insects_Script'!A25</f>
        <v>eCANOPY_SNAGS_CLASS_1_CONIFERS_WITH_FOLIAGE_STEM_DENSITY</v>
      </c>
      <c r="B25" t="s">
        <v>302</v>
      </c>
      <c r="C25" s="40" t="s">
        <v>386</v>
      </c>
      <c r="D25" s="43" t="s">
        <v>384</v>
      </c>
      <c r="E25" s="33">
        <v>0</v>
      </c>
      <c r="G25" s="12">
        <f>F25+((0.4*F7)+(0.4*F12))</f>
        <v>4.8000000000000007</v>
      </c>
      <c r="H25" s="19">
        <f>G25+((0.1*G7)+(0.1*G12))</f>
        <v>5.5200000000000005</v>
      </c>
      <c r="I25" s="21">
        <f>H25*$E25</f>
        <v>0</v>
      </c>
      <c r="K25" s="12">
        <f>J25+((0.4*J7)+(0.4*J12))</f>
        <v>0</v>
      </c>
      <c r="L25" s="19">
        <f>K25+((0.1*K7)+(0.1*K12))</f>
        <v>0</v>
      </c>
      <c r="M25" s="21">
        <f>L25*$E25</f>
        <v>0</v>
      </c>
      <c r="O25" s="12">
        <f>N25+((0.4*N7)+(0.4*N12))</f>
        <v>0</v>
      </c>
      <c r="P25" s="19">
        <f>O25+((0.1*O7)+(0.1*O12))</f>
        <v>0</v>
      </c>
      <c r="Q25" s="21">
        <f>P25*$E25</f>
        <v>0</v>
      </c>
      <c r="S25" s="12">
        <f>R25+((0.4*R7)+(0.4*R12))</f>
        <v>1400</v>
      </c>
      <c r="T25" s="19">
        <f>S25+((0.1*S7)+(0.1*S12))</f>
        <v>1610</v>
      </c>
      <c r="U25" s="21">
        <f>T25*$E25</f>
        <v>0</v>
      </c>
      <c r="V25" s="11">
        <v>5</v>
      </c>
      <c r="W25" s="12">
        <f>V25+((0.4*V7)+(0.4*V12))</f>
        <v>83</v>
      </c>
      <c r="X25" s="19">
        <f>W25+((0.1*W7)+(0.1*W12))</f>
        <v>94.7</v>
      </c>
      <c r="Y25" s="21">
        <f>X25*$E25</f>
        <v>0</v>
      </c>
      <c r="AA25" s="12">
        <f>Z25+((0.4*Z7)+(0.4*Z12))</f>
        <v>40</v>
      </c>
      <c r="AB25" s="19">
        <f>AA25+((0.1*AA7)+(0.1*AA12))</f>
        <v>46</v>
      </c>
      <c r="AC25" s="21">
        <f>AB25*$E25</f>
        <v>0</v>
      </c>
    </row>
    <row r="26" spans="1:29" s="11" customFormat="1" x14ac:dyDescent="0.25">
      <c r="A26" s="32" t="str">
        <f>'5_Insects_Script'!A26</f>
        <v>eCANOPY_SNAGS_CLASS_2_DIAMETER</v>
      </c>
      <c r="B26" t="s">
        <v>303</v>
      </c>
      <c r="C26" s="39"/>
      <c r="D26" s="41" t="s">
        <v>377</v>
      </c>
      <c r="E26" s="42" t="s">
        <v>377</v>
      </c>
      <c r="G26" s="12">
        <f t="shared" ref="G26:I44" si="28">F26</f>
        <v>0</v>
      </c>
      <c r="H26" s="19">
        <f t="shared" ref="H26:I28" si="29">G18</f>
        <v>0</v>
      </c>
      <c r="I26" s="21">
        <f t="shared" si="29"/>
        <v>20</v>
      </c>
      <c r="K26" s="12">
        <f t="shared" ref="K26:K89" si="30">J26</f>
        <v>0</v>
      </c>
      <c r="L26" s="19">
        <f t="shared" ref="L26:L28" si="31">K18</f>
        <v>0</v>
      </c>
      <c r="M26" s="21">
        <f t="shared" ref="M26:M28" si="32">L18</f>
        <v>0</v>
      </c>
      <c r="O26" s="12">
        <f t="shared" ref="O26:O89" si="33">N26</f>
        <v>0</v>
      </c>
      <c r="P26" s="19">
        <f t="shared" ref="P26:P28" si="34">O18</f>
        <v>0</v>
      </c>
      <c r="Q26" s="21">
        <f t="shared" ref="Q26:Q28" si="35">P18</f>
        <v>0</v>
      </c>
      <c r="R26" s="11">
        <v>3.5</v>
      </c>
      <c r="S26" s="12">
        <f t="shared" ref="S26:S89" si="36">R26</f>
        <v>3.5</v>
      </c>
      <c r="T26" s="19">
        <f t="shared" ref="T26:T28" si="37">S18</f>
        <v>3.5</v>
      </c>
      <c r="U26" s="21">
        <f t="shared" ref="U26:U28" si="38">T18</f>
        <v>4</v>
      </c>
      <c r="V26" s="11">
        <v>11</v>
      </c>
      <c r="W26" s="12">
        <f t="shared" ref="W26:W89" si="39">V26</f>
        <v>11</v>
      </c>
      <c r="X26" s="19">
        <f t="shared" ref="X26:X28" si="40">W18</f>
        <v>13</v>
      </c>
      <c r="Y26" s="21">
        <f t="shared" ref="Y26:Y28" si="41">X18</f>
        <v>33.35</v>
      </c>
      <c r="Z26" s="11">
        <v>12</v>
      </c>
      <c r="AA26" s="12">
        <f t="shared" ref="AA26:AA89" si="42">Z26</f>
        <v>12</v>
      </c>
      <c r="AB26" s="19">
        <f t="shared" ref="AB26:AB28" si="43">AA18</f>
        <v>0</v>
      </c>
      <c r="AC26" s="21">
        <f t="shared" ref="AC26:AC28" si="44">AB18</f>
        <v>55</v>
      </c>
    </row>
    <row r="27" spans="1:29" s="11" customFormat="1" x14ac:dyDescent="0.25">
      <c r="A27" s="32" t="str">
        <f>'5_Insects_Script'!A27</f>
        <v>eCANOPY_SNAGS_CLASS_2_HEIGHT</v>
      </c>
      <c r="B27" t="s">
        <v>304</v>
      </c>
      <c r="C27" s="39"/>
      <c r="D27" s="41" t="s">
        <v>378</v>
      </c>
      <c r="E27" s="42" t="s">
        <v>378</v>
      </c>
      <c r="G27" s="12">
        <f t="shared" si="28"/>
        <v>0</v>
      </c>
      <c r="H27" s="19">
        <f t="shared" si="29"/>
        <v>0</v>
      </c>
      <c r="I27" s="21">
        <f t="shared" si="29"/>
        <v>9.6</v>
      </c>
      <c r="K27" s="12">
        <f t="shared" si="30"/>
        <v>0</v>
      </c>
      <c r="L27" s="19">
        <f t="shared" si="31"/>
        <v>0</v>
      </c>
      <c r="M27" s="21">
        <f t="shared" si="32"/>
        <v>0</v>
      </c>
      <c r="O27" s="12">
        <f t="shared" si="33"/>
        <v>0</v>
      </c>
      <c r="P27" s="19">
        <f t="shared" si="34"/>
        <v>0</v>
      </c>
      <c r="Q27" s="21">
        <f t="shared" si="35"/>
        <v>0</v>
      </c>
      <c r="R27" s="11">
        <v>20</v>
      </c>
      <c r="S27" s="12">
        <f t="shared" si="36"/>
        <v>20</v>
      </c>
      <c r="T27" s="19">
        <f t="shared" si="37"/>
        <v>25</v>
      </c>
      <c r="U27" s="21">
        <f t="shared" si="38"/>
        <v>2.9</v>
      </c>
      <c r="V27" s="11">
        <v>50</v>
      </c>
      <c r="W27" s="12">
        <f t="shared" si="39"/>
        <v>50</v>
      </c>
      <c r="X27" s="19">
        <f t="shared" si="40"/>
        <v>55</v>
      </c>
      <c r="Y27" s="21">
        <f t="shared" si="41"/>
        <v>9</v>
      </c>
      <c r="Z27" s="11">
        <v>70</v>
      </c>
      <c r="AA27" s="12">
        <f t="shared" si="42"/>
        <v>70</v>
      </c>
      <c r="AB27" s="19">
        <f t="shared" si="43"/>
        <v>0</v>
      </c>
      <c r="AC27" s="21">
        <f t="shared" si="44"/>
        <v>12</v>
      </c>
    </row>
    <row r="28" spans="1:29" s="11" customFormat="1" x14ac:dyDescent="0.25">
      <c r="A28" s="32" t="str">
        <f>'5_Insects_Script'!A28</f>
        <v>eCANOPY_SNAGS_CLASS_2_STEM_DENSITY</v>
      </c>
      <c r="B28" t="s">
        <v>305</v>
      </c>
      <c r="C28" s="39"/>
      <c r="D28" s="41" t="s">
        <v>379</v>
      </c>
      <c r="E28" s="42" t="s">
        <v>379</v>
      </c>
      <c r="G28" s="12">
        <f t="shared" si="28"/>
        <v>0</v>
      </c>
      <c r="H28" s="19">
        <f t="shared" si="29"/>
        <v>0</v>
      </c>
      <c r="I28" s="21">
        <f t="shared" si="29"/>
        <v>100</v>
      </c>
      <c r="K28" s="12">
        <f t="shared" si="30"/>
        <v>0</v>
      </c>
      <c r="L28" s="19">
        <f t="shared" si="31"/>
        <v>0</v>
      </c>
      <c r="M28" s="21">
        <f t="shared" si="32"/>
        <v>0</v>
      </c>
      <c r="O28" s="12">
        <f t="shared" si="33"/>
        <v>0</v>
      </c>
      <c r="P28" s="19">
        <f t="shared" si="34"/>
        <v>0</v>
      </c>
      <c r="Q28" s="21">
        <f t="shared" si="35"/>
        <v>0</v>
      </c>
      <c r="R28" s="11">
        <v>150</v>
      </c>
      <c r="S28" s="12">
        <f t="shared" si="36"/>
        <v>150</v>
      </c>
      <c r="T28" s="19">
        <f t="shared" si="37"/>
        <v>100</v>
      </c>
      <c r="U28" s="21">
        <f t="shared" si="38"/>
        <v>25</v>
      </c>
      <c r="V28" s="11">
        <v>10</v>
      </c>
      <c r="W28" s="12">
        <f t="shared" si="39"/>
        <v>10</v>
      </c>
      <c r="X28" s="19">
        <f t="shared" si="40"/>
        <v>5</v>
      </c>
      <c r="Y28" s="21">
        <f t="shared" si="41"/>
        <v>50</v>
      </c>
      <c r="Z28" s="11">
        <v>3</v>
      </c>
      <c r="AA28" s="12">
        <f t="shared" si="42"/>
        <v>3</v>
      </c>
      <c r="AB28" s="19">
        <f t="shared" si="43"/>
        <v>0</v>
      </c>
      <c r="AC28" s="21">
        <f t="shared" si="44"/>
        <v>78</v>
      </c>
    </row>
    <row r="29" spans="1:29" s="11" customFormat="1" x14ac:dyDescent="0.25">
      <c r="A29" s="32" t="str">
        <f>'5_Insects_Script'!A29</f>
        <v>eCANOPY_SNAGS_CLASS_3_DIAMETER</v>
      </c>
      <c r="B29" t="s">
        <v>306</v>
      </c>
      <c r="C29" s="39"/>
      <c r="D29" s="41" t="s">
        <v>380</v>
      </c>
      <c r="E29" s="42" t="s">
        <v>380</v>
      </c>
      <c r="F29" s="11">
        <v>9</v>
      </c>
      <c r="G29" s="12">
        <f t="shared" si="28"/>
        <v>9</v>
      </c>
      <c r="H29" s="19">
        <f t="shared" si="28"/>
        <v>9</v>
      </c>
      <c r="I29" s="21">
        <f t="shared" si="28"/>
        <v>9</v>
      </c>
      <c r="K29" s="12">
        <f t="shared" si="30"/>
        <v>0</v>
      </c>
      <c r="L29" s="19">
        <f t="shared" ref="L29:L40" si="45">K29</f>
        <v>0</v>
      </c>
      <c r="M29" s="21">
        <f t="shared" ref="M29:M47" si="46">L29</f>
        <v>0</v>
      </c>
      <c r="O29" s="12">
        <f t="shared" si="33"/>
        <v>0</v>
      </c>
      <c r="P29" s="19">
        <f t="shared" ref="P29:P40" si="47">O29</f>
        <v>0</v>
      </c>
      <c r="Q29" s="21">
        <f t="shared" ref="Q29:Q47" si="48">P29</f>
        <v>0</v>
      </c>
      <c r="R29" s="11">
        <v>3.5</v>
      </c>
      <c r="S29" s="12">
        <f t="shared" si="36"/>
        <v>3.5</v>
      </c>
      <c r="T29" s="19">
        <f t="shared" ref="T29:T40" si="49">S29</f>
        <v>3.5</v>
      </c>
      <c r="U29" s="21">
        <f t="shared" ref="U29:U47" si="50">T29</f>
        <v>3.5</v>
      </c>
      <c r="V29" s="11">
        <v>11</v>
      </c>
      <c r="W29" s="12">
        <f t="shared" si="39"/>
        <v>11</v>
      </c>
      <c r="X29" s="19">
        <f t="shared" ref="X29:X40" si="51">W29</f>
        <v>11</v>
      </c>
      <c r="Y29" s="21">
        <f t="shared" ref="Y29:Y47" si="52">X29</f>
        <v>11</v>
      </c>
      <c r="Z29" s="11">
        <v>10</v>
      </c>
      <c r="AA29" s="12">
        <f t="shared" si="42"/>
        <v>10</v>
      </c>
      <c r="AB29" s="19">
        <f t="shared" ref="AB29:AB40" si="53">AA29</f>
        <v>10</v>
      </c>
      <c r="AC29" s="21">
        <f t="shared" ref="AC29:AC47" si="54">AB29</f>
        <v>10</v>
      </c>
    </row>
    <row r="30" spans="1:29" s="11" customFormat="1" x14ac:dyDescent="0.25">
      <c r="A30" s="32" t="str">
        <f>'5_Insects_Script'!A30</f>
        <v>eCANOPY_SNAGS_CLASS_3_HEIGHT</v>
      </c>
      <c r="B30" t="s">
        <v>307</v>
      </c>
      <c r="C30" s="39"/>
      <c r="D30" s="41" t="s">
        <v>381</v>
      </c>
      <c r="E30" s="42" t="s">
        <v>381</v>
      </c>
      <c r="F30" s="11">
        <v>60</v>
      </c>
      <c r="G30" s="12">
        <f t="shared" si="28"/>
        <v>60</v>
      </c>
      <c r="H30" s="19">
        <f t="shared" si="28"/>
        <v>60</v>
      </c>
      <c r="I30" s="21">
        <f t="shared" si="28"/>
        <v>60</v>
      </c>
      <c r="K30" s="12">
        <f t="shared" si="30"/>
        <v>0</v>
      </c>
      <c r="L30" s="19">
        <f t="shared" si="45"/>
        <v>0</v>
      </c>
      <c r="M30" s="21">
        <f t="shared" si="46"/>
        <v>0</v>
      </c>
      <c r="O30" s="12">
        <f t="shared" si="33"/>
        <v>0</v>
      </c>
      <c r="P30" s="19">
        <f t="shared" si="47"/>
        <v>0</v>
      </c>
      <c r="Q30" s="21">
        <f t="shared" si="48"/>
        <v>0</v>
      </c>
      <c r="R30" s="11">
        <v>15</v>
      </c>
      <c r="S30" s="12">
        <f t="shared" si="36"/>
        <v>15</v>
      </c>
      <c r="T30" s="19">
        <f t="shared" si="49"/>
        <v>15</v>
      </c>
      <c r="U30" s="21">
        <f t="shared" si="50"/>
        <v>15</v>
      </c>
      <c r="V30" s="11">
        <v>40</v>
      </c>
      <c r="W30" s="12">
        <f t="shared" si="39"/>
        <v>40</v>
      </c>
      <c r="X30" s="19">
        <f t="shared" si="51"/>
        <v>40</v>
      </c>
      <c r="Y30" s="21">
        <f t="shared" si="52"/>
        <v>40</v>
      </c>
      <c r="Z30" s="11">
        <v>60</v>
      </c>
      <c r="AA30" s="12">
        <f t="shared" si="42"/>
        <v>60</v>
      </c>
      <c r="AB30" s="19">
        <f t="shared" si="53"/>
        <v>60</v>
      </c>
      <c r="AC30" s="21">
        <f t="shared" si="54"/>
        <v>60</v>
      </c>
    </row>
    <row r="31" spans="1:29" s="11" customFormat="1" x14ac:dyDescent="0.25">
      <c r="A31" s="32" t="str">
        <f>'5_Insects_Script'!A31</f>
        <v>eCANOPY_SNAGS_CLASS_3_STEM_DENSITY</v>
      </c>
      <c r="B31" t="s">
        <v>308</v>
      </c>
      <c r="C31" s="39"/>
      <c r="D31" s="41" t="s">
        <v>382</v>
      </c>
      <c r="E31" s="42" t="s">
        <v>382</v>
      </c>
      <c r="F31" s="11">
        <v>3</v>
      </c>
      <c r="G31" s="12">
        <f t="shared" si="28"/>
        <v>3</v>
      </c>
      <c r="H31" s="19">
        <f t="shared" si="28"/>
        <v>3</v>
      </c>
      <c r="I31" s="21">
        <f t="shared" si="28"/>
        <v>3</v>
      </c>
      <c r="K31" s="12">
        <f t="shared" si="30"/>
        <v>0</v>
      </c>
      <c r="L31" s="19">
        <f t="shared" si="45"/>
        <v>0</v>
      </c>
      <c r="M31" s="21">
        <f t="shared" si="46"/>
        <v>0</v>
      </c>
      <c r="O31" s="12">
        <f t="shared" si="33"/>
        <v>0</v>
      </c>
      <c r="P31" s="19">
        <f t="shared" si="47"/>
        <v>0</v>
      </c>
      <c r="Q31" s="21">
        <f t="shared" si="48"/>
        <v>0</v>
      </c>
      <c r="R31" s="11">
        <v>150</v>
      </c>
      <c r="S31" s="12">
        <f t="shared" si="36"/>
        <v>150</v>
      </c>
      <c r="T31" s="19">
        <f t="shared" si="49"/>
        <v>150</v>
      </c>
      <c r="U31" s="21">
        <f t="shared" si="50"/>
        <v>150</v>
      </c>
      <c r="V31" s="11">
        <v>5</v>
      </c>
      <c r="W31" s="12">
        <f t="shared" si="39"/>
        <v>5</v>
      </c>
      <c r="X31" s="19">
        <f t="shared" si="51"/>
        <v>5</v>
      </c>
      <c r="Y31" s="21">
        <f t="shared" si="52"/>
        <v>5</v>
      </c>
      <c r="Z31" s="11">
        <v>3</v>
      </c>
      <c r="AA31" s="12">
        <f t="shared" si="42"/>
        <v>3</v>
      </c>
      <c r="AB31" s="19">
        <f t="shared" si="53"/>
        <v>3</v>
      </c>
      <c r="AC31" s="21">
        <f t="shared" si="54"/>
        <v>3</v>
      </c>
    </row>
    <row r="32" spans="1:29" s="11" customFormat="1" x14ac:dyDescent="0.25">
      <c r="A32" s="32" t="str">
        <f>'5_Insects_Script'!A32</f>
        <v>eCANOPY_LADDER_FUELS_MAXIMUM_HEIGHT</v>
      </c>
      <c r="B32" t="s">
        <v>309</v>
      </c>
      <c r="C32" s="4"/>
      <c r="D32" s="8"/>
      <c r="E32" s="9"/>
      <c r="G32" s="12">
        <f t="shared" si="28"/>
        <v>0</v>
      </c>
      <c r="H32" s="19">
        <f t="shared" si="28"/>
        <v>0</v>
      </c>
      <c r="I32" s="21">
        <f t="shared" si="28"/>
        <v>0</v>
      </c>
      <c r="K32" s="12">
        <f t="shared" si="30"/>
        <v>0</v>
      </c>
      <c r="L32" s="19">
        <f t="shared" si="45"/>
        <v>0</v>
      </c>
      <c r="M32" s="21">
        <f t="shared" si="46"/>
        <v>0</v>
      </c>
      <c r="O32" s="12">
        <f t="shared" si="33"/>
        <v>0</v>
      </c>
      <c r="P32" s="19">
        <f t="shared" si="47"/>
        <v>0</v>
      </c>
      <c r="Q32" s="21">
        <f t="shared" si="48"/>
        <v>0</v>
      </c>
      <c r="R32" s="11">
        <v>4</v>
      </c>
      <c r="S32" s="12">
        <f t="shared" si="36"/>
        <v>4</v>
      </c>
      <c r="T32" s="19">
        <f t="shared" si="49"/>
        <v>4</v>
      </c>
      <c r="U32" s="21">
        <f t="shared" si="50"/>
        <v>4</v>
      </c>
      <c r="V32" s="11">
        <v>15</v>
      </c>
      <c r="W32" s="12">
        <f t="shared" si="39"/>
        <v>15</v>
      </c>
      <c r="X32" s="19">
        <f t="shared" si="51"/>
        <v>15</v>
      </c>
      <c r="Y32" s="21">
        <f t="shared" si="52"/>
        <v>15</v>
      </c>
      <c r="AA32" s="12">
        <f t="shared" si="42"/>
        <v>0</v>
      </c>
      <c r="AB32" s="19">
        <f t="shared" si="53"/>
        <v>0</v>
      </c>
      <c r="AC32" s="21">
        <f t="shared" si="54"/>
        <v>0</v>
      </c>
    </row>
    <row r="33" spans="1:29" s="11" customFormat="1" x14ac:dyDescent="0.25">
      <c r="A33" s="32" t="str">
        <f>'5_Insects_Script'!A33</f>
        <v>eCANOPY_LADDER_FUELS_MINIMUM_HEIGHT</v>
      </c>
      <c r="B33" t="s">
        <v>310</v>
      </c>
      <c r="C33" s="4"/>
      <c r="D33" s="8"/>
      <c r="E33" s="9"/>
      <c r="G33" s="12">
        <f t="shared" si="28"/>
        <v>0</v>
      </c>
      <c r="H33" s="19">
        <f t="shared" si="28"/>
        <v>0</v>
      </c>
      <c r="I33" s="21">
        <f t="shared" si="28"/>
        <v>0</v>
      </c>
      <c r="K33" s="12">
        <f t="shared" si="30"/>
        <v>0</v>
      </c>
      <c r="L33" s="19">
        <f t="shared" si="45"/>
        <v>0</v>
      </c>
      <c r="M33" s="21">
        <f t="shared" si="46"/>
        <v>0</v>
      </c>
      <c r="O33" s="12">
        <f t="shared" si="33"/>
        <v>0</v>
      </c>
      <c r="P33" s="19">
        <f t="shared" si="47"/>
        <v>0</v>
      </c>
      <c r="Q33" s="21">
        <f t="shared" si="48"/>
        <v>0</v>
      </c>
      <c r="R33" s="11">
        <v>0</v>
      </c>
      <c r="S33" s="12">
        <f t="shared" si="36"/>
        <v>0</v>
      </c>
      <c r="T33" s="19">
        <f t="shared" si="49"/>
        <v>0</v>
      </c>
      <c r="U33" s="21">
        <f t="shared" si="50"/>
        <v>0</v>
      </c>
      <c r="V33" s="11">
        <v>5</v>
      </c>
      <c r="W33" s="12">
        <f t="shared" si="39"/>
        <v>5</v>
      </c>
      <c r="X33" s="19">
        <f t="shared" si="51"/>
        <v>5</v>
      </c>
      <c r="Y33" s="21">
        <f t="shared" si="52"/>
        <v>5</v>
      </c>
      <c r="AA33" s="12">
        <f t="shared" si="42"/>
        <v>0</v>
      </c>
      <c r="AB33" s="19">
        <f t="shared" si="53"/>
        <v>0</v>
      </c>
      <c r="AC33" s="21">
        <f t="shared" si="54"/>
        <v>0</v>
      </c>
    </row>
    <row r="34" spans="1:29" s="11" customFormat="1" x14ac:dyDescent="0.25">
      <c r="A34" s="32" t="str">
        <f>'5_Insects_Script'!A34</f>
        <v>eSHRUBS_PRIMARY_LAYER_HEIGHT</v>
      </c>
      <c r="B34" t="s">
        <v>311</v>
      </c>
      <c r="C34" s="4"/>
      <c r="D34" s="8"/>
      <c r="E34" s="9"/>
      <c r="F34" s="11">
        <v>2.2000000000000002</v>
      </c>
      <c r="G34" s="12">
        <f t="shared" si="28"/>
        <v>2.2000000000000002</v>
      </c>
      <c r="H34" s="19">
        <f t="shared" si="28"/>
        <v>2.2000000000000002</v>
      </c>
      <c r="I34" s="21">
        <f t="shared" si="28"/>
        <v>2.2000000000000002</v>
      </c>
      <c r="J34" s="11">
        <v>5</v>
      </c>
      <c r="K34" s="12">
        <f t="shared" si="30"/>
        <v>5</v>
      </c>
      <c r="L34" s="19">
        <f t="shared" si="45"/>
        <v>5</v>
      </c>
      <c r="M34" s="21">
        <f t="shared" si="46"/>
        <v>5</v>
      </c>
      <c r="N34" s="11">
        <v>3</v>
      </c>
      <c r="O34" s="12">
        <f t="shared" si="33"/>
        <v>3</v>
      </c>
      <c r="P34" s="19">
        <f t="shared" si="47"/>
        <v>3</v>
      </c>
      <c r="Q34" s="21">
        <f t="shared" si="48"/>
        <v>3</v>
      </c>
      <c r="R34" s="11">
        <v>5</v>
      </c>
      <c r="S34" s="12">
        <f t="shared" si="36"/>
        <v>5</v>
      </c>
      <c r="T34" s="19">
        <f t="shared" si="49"/>
        <v>5</v>
      </c>
      <c r="U34" s="21">
        <f t="shared" si="50"/>
        <v>5</v>
      </c>
      <c r="V34" s="11">
        <v>6</v>
      </c>
      <c r="W34" s="12">
        <f t="shared" si="39"/>
        <v>6</v>
      </c>
      <c r="X34" s="19">
        <f t="shared" si="51"/>
        <v>6</v>
      </c>
      <c r="Y34" s="21">
        <f t="shared" si="52"/>
        <v>6</v>
      </c>
      <c r="Z34" s="11">
        <v>5</v>
      </c>
      <c r="AA34" s="12">
        <f t="shared" si="42"/>
        <v>5</v>
      </c>
      <c r="AB34" s="19">
        <f t="shared" si="53"/>
        <v>5</v>
      </c>
      <c r="AC34" s="21">
        <f t="shared" si="54"/>
        <v>5</v>
      </c>
    </row>
    <row r="35" spans="1:29" s="11" customFormat="1" x14ac:dyDescent="0.25">
      <c r="A35" s="32" t="str">
        <f>'5_Insects_Script'!A35</f>
        <v>eSHRUBS_PRIMARY_LAYER_PERCENT_COVER</v>
      </c>
      <c r="B35" t="s">
        <v>312</v>
      </c>
      <c r="C35" s="4"/>
      <c r="D35" s="8"/>
      <c r="E35" s="9"/>
      <c r="F35" s="11">
        <v>21.6</v>
      </c>
      <c r="G35" s="12">
        <f t="shared" si="28"/>
        <v>21.6</v>
      </c>
      <c r="H35" s="19">
        <f t="shared" si="28"/>
        <v>21.6</v>
      </c>
      <c r="I35" s="21">
        <f t="shared" si="28"/>
        <v>21.6</v>
      </c>
      <c r="J35" s="11">
        <v>70</v>
      </c>
      <c r="K35" s="12">
        <f t="shared" si="30"/>
        <v>70</v>
      </c>
      <c r="L35" s="19">
        <f t="shared" si="45"/>
        <v>70</v>
      </c>
      <c r="M35" s="21">
        <f t="shared" si="46"/>
        <v>70</v>
      </c>
      <c r="N35" s="11">
        <v>2</v>
      </c>
      <c r="O35" s="12">
        <f t="shared" si="33"/>
        <v>2</v>
      </c>
      <c r="P35" s="19">
        <f t="shared" si="47"/>
        <v>2</v>
      </c>
      <c r="Q35" s="21">
        <f t="shared" si="48"/>
        <v>2</v>
      </c>
      <c r="R35" s="11">
        <v>10</v>
      </c>
      <c r="S35" s="12">
        <f t="shared" si="36"/>
        <v>10</v>
      </c>
      <c r="T35" s="19">
        <f t="shared" si="49"/>
        <v>10</v>
      </c>
      <c r="U35" s="21">
        <f t="shared" si="50"/>
        <v>10</v>
      </c>
      <c r="V35" s="11">
        <v>30</v>
      </c>
      <c r="W35" s="12">
        <f t="shared" si="39"/>
        <v>30</v>
      </c>
      <c r="X35" s="19">
        <f t="shared" si="51"/>
        <v>30</v>
      </c>
      <c r="Y35" s="21">
        <f t="shared" si="52"/>
        <v>30</v>
      </c>
      <c r="Z35" s="11">
        <v>80</v>
      </c>
      <c r="AA35" s="12">
        <f t="shared" si="42"/>
        <v>80</v>
      </c>
      <c r="AB35" s="19">
        <f t="shared" si="53"/>
        <v>80</v>
      </c>
      <c r="AC35" s="21">
        <f t="shared" si="54"/>
        <v>80</v>
      </c>
    </row>
    <row r="36" spans="1:29" s="11" customFormat="1" x14ac:dyDescent="0.25">
      <c r="A36" s="32" t="str">
        <f>'5_Insects_Script'!A36</f>
        <v>eSHRUBS_PRIMARY_LAYER_PERCENT_LIVE</v>
      </c>
      <c r="B36" t="s">
        <v>313</v>
      </c>
      <c r="C36" s="4"/>
      <c r="D36" s="8"/>
      <c r="E36" s="9"/>
      <c r="F36" s="11">
        <v>85</v>
      </c>
      <c r="G36" s="12">
        <f t="shared" si="28"/>
        <v>85</v>
      </c>
      <c r="H36" s="19">
        <f t="shared" si="28"/>
        <v>85</v>
      </c>
      <c r="I36" s="21">
        <f t="shared" si="28"/>
        <v>85</v>
      </c>
      <c r="J36" s="11">
        <v>85</v>
      </c>
      <c r="K36" s="12">
        <f t="shared" si="30"/>
        <v>85</v>
      </c>
      <c r="L36" s="19">
        <f t="shared" si="45"/>
        <v>85</v>
      </c>
      <c r="M36" s="21">
        <f t="shared" si="46"/>
        <v>85</v>
      </c>
      <c r="N36" s="11">
        <v>100</v>
      </c>
      <c r="O36" s="12">
        <f t="shared" si="33"/>
        <v>100</v>
      </c>
      <c r="P36" s="19">
        <f t="shared" si="47"/>
        <v>100</v>
      </c>
      <c r="Q36" s="21">
        <f t="shared" si="48"/>
        <v>100</v>
      </c>
      <c r="R36" s="11">
        <v>90</v>
      </c>
      <c r="S36" s="12">
        <f t="shared" si="36"/>
        <v>90</v>
      </c>
      <c r="T36" s="19">
        <f t="shared" si="49"/>
        <v>90</v>
      </c>
      <c r="U36" s="21">
        <f t="shared" si="50"/>
        <v>90</v>
      </c>
      <c r="V36" s="11">
        <v>85</v>
      </c>
      <c r="W36" s="12">
        <f t="shared" si="39"/>
        <v>85</v>
      </c>
      <c r="X36" s="19">
        <f t="shared" si="51"/>
        <v>85</v>
      </c>
      <c r="Y36" s="21">
        <f t="shared" si="52"/>
        <v>85</v>
      </c>
      <c r="Z36" s="11">
        <v>90</v>
      </c>
      <c r="AA36" s="12">
        <f t="shared" si="42"/>
        <v>90</v>
      </c>
      <c r="AB36" s="19">
        <f t="shared" si="53"/>
        <v>90</v>
      </c>
      <c r="AC36" s="21">
        <f t="shared" si="54"/>
        <v>90</v>
      </c>
    </row>
    <row r="37" spans="1:29" s="11" customFormat="1" x14ac:dyDescent="0.25">
      <c r="A37" s="32" t="str">
        <f>'5_Insects_Script'!A37</f>
        <v>eSHRUBS_SECONDARY_LAYER_HEIGHT</v>
      </c>
      <c r="B37" t="s">
        <v>314</v>
      </c>
      <c r="C37" s="4"/>
      <c r="D37" s="8"/>
      <c r="E37" s="9"/>
      <c r="F37" s="11">
        <v>0.3</v>
      </c>
      <c r="G37" s="12">
        <f t="shared" si="28"/>
        <v>0.3</v>
      </c>
      <c r="H37" s="19">
        <f t="shared" si="28"/>
        <v>0.3</v>
      </c>
      <c r="I37" s="21">
        <f t="shared" si="28"/>
        <v>0.3</v>
      </c>
      <c r="J37" s="11">
        <v>2</v>
      </c>
      <c r="K37" s="12">
        <f t="shared" si="30"/>
        <v>2</v>
      </c>
      <c r="L37" s="19">
        <f t="shared" si="45"/>
        <v>2</v>
      </c>
      <c r="M37" s="21">
        <f t="shared" si="46"/>
        <v>2</v>
      </c>
      <c r="O37" s="12">
        <f t="shared" si="33"/>
        <v>0</v>
      </c>
      <c r="P37" s="19">
        <f t="shared" si="47"/>
        <v>0</v>
      </c>
      <c r="Q37" s="21">
        <f t="shared" si="48"/>
        <v>0</v>
      </c>
      <c r="R37" s="11">
        <v>1</v>
      </c>
      <c r="S37" s="12">
        <f t="shared" si="36"/>
        <v>1</v>
      </c>
      <c r="T37" s="19">
        <f t="shared" si="49"/>
        <v>1</v>
      </c>
      <c r="U37" s="21">
        <f t="shared" si="50"/>
        <v>1</v>
      </c>
      <c r="W37" s="12">
        <f t="shared" si="39"/>
        <v>0</v>
      </c>
      <c r="X37" s="19">
        <f t="shared" si="51"/>
        <v>0</v>
      </c>
      <c r="Y37" s="21">
        <f t="shared" si="52"/>
        <v>0</v>
      </c>
      <c r="AA37" s="12">
        <f t="shared" si="42"/>
        <v>0</v>
      </c>
      <c r="AB37" s="19">
        <f t="shared" si="53"/>
        <v>0</v>
      </c>
      <c r="AC37" s="21">
        <f t="shared" si="54"/>
        <v>0</v>
      </c>
    </row>
    <row r="38" spans="1:29" s="11" customFormat="1" x14ac:dyDescent="0.25">
      <c r="A38" s="32" t="str">
        <f>'5_Insects_Script'!A38</f>
        <v>eSHRUBS_SECONDARY_LAYER_PERCENT_COVER</v>
      </c>
      <c r="B38" t="s">
        <v>315</v>
      </c>
      <c r="C38" s="4"/>
      <c r="D38" s="8"/>
      <c r="E38" s="9"/>
      <c r="F38" s="11">
        <v>1.2</v>
      </c>
      <c r="G38" s="12">
        <f t="shared" si="28"/>
        <v>1.2</v>
      </c>
      <c r="H38" s="19">
        <f t="shared" si="28"/>
        <v>1.2</v>
      </c>
      <c r="I38" s="21">
        <f t="shared" si="28"/>
        <v>1.2</v>
      </c>
      <c r="J38" s="11">
        <v>5</v>
      </c>
      <c r="K38" s="12">
        <f t="shared" si="30"/>
        <v>5</v>
      </c>
      <c r="L38" s="19">
        <f t="shared" si="45"/>
        <v>5</v>
      </c>
      <c r="M38" s="21">
        <f t="shared" si="46"/>
        <v>5</v>
      </c>
      <c r="O38" s="12">
        <f t="shared" si="33"/>
        <v>0</v>
      </c>
      <c r="P38" s="19">
        <f t="shared" si="47"/>
        <v>0</v>
      </c>
      <c r="Q38" s="21">
        <f t="shared" si="48"/>
        <v>0</v>
      </c>
      <c r="R38" s="11">
        <v>20</v>
      </c>
      <c r="S38" s="12">
        <f t="shared" si="36"/>
        <v>20</v>
      </c>
      <c r="T38" s="19">
        <f t="shared" si="49"/>
        <v>20</v>
      </c>
      <c r="U38" s="21">
        <f t="shared" si="50"/>
        <v>20</v>
      </c>
      <c r="W38" s="12">
        <f t="shared" si="39"/>
        <v>0</v>
      </c>
      <c r="X38" s="19">
        <f t="shared" si="51"/>
        <v>0</v>
      </c>
      <c r="Y38" s="21">
        <f t="shared" si="52"/>
        <v>0</v>
      </c>
      <c r="AA38" s="12">
        <f t="shared" si="42"/>
        <v>0</v>
      </c>
      <c r="AB38" s="19">
        <f t="shared" si="53"/>
        <v>0</v>
      </c>
      <c r="AC38" s="21">
        <f t="shared" si="54"/>
        <v>0</v>
      </c>
    </row>
    <row r="39" spans="1:29" s="11" customFormat="1" x14ac:dyDescent="0.25">
      <c r="A39" s="32" t="str">
        <f>'5_Insects_Script'!A39</f>
        <v>eSHRUBS_SECONDARY_LAYER_PERCENT_LIVE</v>
      </c>
      <c r="B39" t="s">
        <v>316</v>
      </c>
      <c r="C39" s="4"/>
      <c r="D39" s="8"/>
      <c r="E39" s="9"/>
      <c r="F39" s="11">
        <v>95</v>
      </c>
      <c r="G39" s="12">
        <f t="shared" si="28"/>
        <v>95</v>
      </c>
      <c r="H39" s="19">
        <f t="shared" si="28"/>
        <v>95</v>
      </c>
      <c r="I39" s="21">
        <f t="shared" si="28"/>
        <v>95</v>
      </c>
      <c r="J39" s="11">
        <v>85</v>
      </c>
      <c r="K39" s="12">
        <f t="shared" si="30"/>
        <v>85</v>
      </c>
      <c r="L39" s="19">
        <f t="shared" si="45"/>
        <v>85</v>
      </c>
      <c r="M39" s="21">
        <f t="shared" si="46"/>
        <v>85</v>
      </c>
      <c r="O39" s="12">
        <f t="shared" si="33"/>
        <v>0</v>
      </c>
      <c r="P39" s="19">
        <f t="shared" si="47"/>
        <v>0</v>
      </c>
      <c r="Q39" s="21">
        <f t="shared" si="48"/>
        <v>0</v>
      </c>
      <c r="R39" s="11">
        <v>90</v>
      </c>
      <c r="S39" s="12">
        <f t="shared" si="36"/>
        <v>90</v>
      </c>
      <c r="T39" s="19">
        <f t="shared" si="49"/>
        <v>90</v>
      </c>
      <c r="U39" s="21">
        <f t="shared" si="50"/>
        <v>90</v>
      </c>
      <c r="W39" s="12">
        <f t="shared" si="39"/>
        <v>0</v>
      </c>
      <c r="X39" s="19">
        <f t="shared" si="51"/>
        <v>0</v>
      </c>
      <c r="Y39" s="21">
        <f t="shared" si="52"/>
        <v>0</v>
      </c>
      <c r="AA39" s="12">
        <f t="shared" si="42"/>
        <v>0</v>
      </c>
      <c r="AB39" s="19">
        <f t="shared" si="53"/>
        <v>0</v>
      </c>
      <c r="AC39" s="21">
        <f t="shared" si="54"/>
        <v>0</v>
      </c>
    </row>
    <row r="40" spans="1:29" s="11" customFormat="1" x14ac:dyDescent="0.25">
      <c r="A40" s="32" t="str">
        <f>'5_Insects_Script'!A40</f>
        <v>eHERBACEOUS_PRIMARY_LAYER_HEIGHT</v>
      </c>
      <c r="B40" t="s">
        <v>317</v>
      </c>
      <c r="C40" s="4"/>
      <c r="D40" s="8"/>
      <c r="E40" s="9"/>
      <c r="F40" s="11">
        <v>0.9</v>
      </c>
      <c r="G40" s="12">
        <f t="shared" si="28"/>
        <v>0.9</v>
      </c>
      <c r="H40" s="19">
        <f t="shared" si="28"/>
        <v>0.9</v>
      </c>
      <c r="I40" s="21">
        <f t="shared" si="28"/>
        <v>0.9</v>
      </c>
      <c r="K40" s="12">
        <f t="shared" si="30"/>
        <v>0</v>
      </c>
      <c r="L40" s="19">
        <f t="shared" si="45"/>
        <v>0</v>
      </c>
      <c r="M40" s="21">
        <f t="shared" si="46"/>
        <v>0</v>
      </c>
      <c r="N40" s="11">
        <v>2</v>
      </c>
      <c r="O40" s="12">
        <f t="shared" si="33"/>
        <v>2</v>
      </c>
      <c r="P40" s="19">
        <f t="shared" si="47"/>
        <v>2</v>
      </c>
      <c r="Q40" s="21">
        <f t="shared" si="48"/>
        <v>2</v>
      </c>
      <c r="R40" s="11">
        <v>1</v>
      </c>
      <c r="S40" s="12">
        <f t="shared" si="36"/>
        <v>1</v>
      </c>
      <c r="T40" s="19">
        <f t="shared" si="49"/>
        <v>1</v>
      </c>
      <c r="U40" s="21">
        <f t="shared" si="50"/>
        <v>1</v>
      </c>
      <c r="V40" s="11">
        <v>2.5</v>
      </c>
      <c r="W40" s="12">
        <f t="shared" si="39"/>
        <v>2.5</v>
      </c>
      <c r="X40" s="19">
        <f t="shared" si="51"/>
        <v>2.5</v>
      </c>
      <c r="Y40" s="21">
        <f t="shared" si="52"/>
        <v>2.5</v>
      </c>
      <c r="Z40" s="11">
        <v>2</v>
      </c>
      <c r="AA40" s="12">
        <f t="shared" si="42"/>
        <v>2</v>
      </c>
      <c r="AB40" s="19">
        <f t="shared" si="53"/>
        <v>2</v>
      </c>
      <c r="AC40" s="21">
        <f t="shared" si="54"/>
        <v>2</v>
      </c>
    </row>
    <row r="41" spans="1:29" s="11" customFormat="1" x14ac:dyDescent="0.25">
      <c r="A41" s="32" t="str">
        <f>'5_Insects_Script'!A41</f>
        <v>eHERBACEOUS_PRIMARY_LAYER_LOADING</v>
      </c>
      <c r="B41" t="s">
        <v>318</v>
      </c>
      <c r="C41" s="4"/>
      <c r="D41" s="8">
        <v>1.25</v>
      </c>
      <c r="E41" s="9"/>
      <c r="F41" s="11">
        <v>0.1</v>
      </c>
      <c r="G41" s="12">
        <f t="shared" si="28"/>
        <v>0.1</v>
      </c>
      <c r="H41" s="19">
        <f>G41*$D41</f>
        <v>0.125</v>
      </c>
      <c r="I41" s="21">
        <f t="shared" si="28"/>
        <v>0.125</v>
      </c>
      <c r="K41" s="12">
        <f t="shared" si="30"/>
        <v>0</v>
      </c>
      <c r="L41" s="19">
        <f>K41*$D41</f>
        <v>0</v>
      </c>
      <c r="M41" s="21">
        <f t="shared" si="46"/>
        <v>0</v>
      </c>
      <c r="N41" s="11">
        <v>1</v>
      </c>
      <c r="O41" s="12">
        <f t="shared" si="33"/>
        <v>1</v>
      </c>
      <c r="P41" s="19">
        <f>O41*$D41</f>
        <v>1.25</v>
      </c>
      <c r="Q41" s="21">
        <f t="shared" si="48"/>
        <v>1.25</v>
      </c>
      <c r="R41" s="11">
        <v>0.01</v>
      </c>
      <c r="S41" s="12">
        <f t="shared" si="36"/>
        <v>0.01</v>
      </c>
      <c r="T41" s="19">
        <f>S41*$D41</f>
        <v>1.2500000000000001E-2</v>
      </c>
      <c r="U41" s="21">
        <f t="shared" si="50"/>
        <v>1.2500000000000001E-2</v>
      </c>
      <c r="V41" s="11">
        <v>0.4</v>
      </c>
      <c r="W41" s="12">
        <f t="shared" si="39"/>
        <v>0.4</v>
      </c>
      <c r="X41" s="19">
        <f>W41*$D41</f>
        <v>0.5</v>
      </c>
      <c r="Y41" s="21">
        <f t="shared" si="52"/>
        <v>0.5</v>
      </c>
      <c r="Z41" s="11">
        <v>0.1</v>
      </c>
      <c r="AA41" s="12">
        <f t="shared" si="42"/>
        <v>0.1</v>
      </c>
      <c r="AB41" s="19">
        <f>AA41*$D41</f>
        <v>0.125</v>
      </c>
      <c r="AC41" s="21">
        <f t="shared" si="54"/>
        <v>0.125</v>
      </c>
    </row>
    <row r="42" spans="1:29" s="11" customFormat="1" x14ac:dyDescent="0.25">
      <c r="A42" s="32" t="str">
        <f>'5_Insects_Script'!A42</f>
        <v>eHERBACEOUS_PRIMARY_LAYER_PERCENT_COVER</v>
      </c>
      <c r="B42" t="s">
        <v>319</v>
      </c>
      <c r="C42" s="4"/>
      <c r="D42" s="8">
        <v>1.25</v>
      </c>
      <c r="E42" s="9"/>
      <c r="F42" s="11">
        <v>0.7</v>
      </c>
      <c r="G42" s="12">
        <f t="shared" ref="G42:I93" si="55">F42</f>
        <v>0.7</v>
      </c>
      <c r="H42" s="19">
        <f>G42*$D42</f>
        <v>0.875</v>
      </c>
      <c r="I42" s="21">
        <f t="shared" si="28"/>
        <v>0.875</v>
      </c>
      <c r="K42" s="12">
        <f t="shared" si="30"/>
        <v>0</v>
      </c>
      <c r="L42" s="19">
        <f>K42*$D42</f>
        <v>0</v>
      </c>
      <c r="M42" s="21">
        <f t="shared" si="46"/>
        <v>0</v>
      </c>
      <c r="N42" s="11">
        <v>90</v>
      </c>
      <c r="O42" s="12">
        <f t="shared" si="33"/>
        <v>90</v>
      </c>
      <c r="P42" s="19">
        <f>O42*$D42</f>
        <v>112.5</v>
      </c>
      <c r="Q42" s="21">
        <f t="shared" si="48"/>
        <v>112.5</v>
      </c>
      <c r="R42" s="11">
        <v>2</v>
      </c>
      <c r="S42" s="12">
        <f t="shared" si="36"/>
        <v>2</v>
      </c>
      <c r="T42" s="19">
        <f>S42*$D42</f>
        <v>2.5</v>
      </c>
      <c r="U42" s="21">
        <f t="shared" si="50"/>
        <v>2.5</v>
      </c>
      <c r="V42" s="11">
        <v>30</v>
      </c>
      <c r="W42" s="12">
        <f t="shared" si="39"/>
        <v>30</v>
      </c>
      <c r="X42" s="19">
        <f>W42*$D42</f>
        <v>37.5</v>
      </c>
      <c r="Y42" s="21">
        <f t="shared" si="52"/>
        <v>37.5</v>
      </c>
      <c r="Z42" s="11">
        <v>20</v>
      </c>
      <c r="AA42" s="12">
        <f t="shared" si="42"/>
        <v>20</v>
      </c>
      <c r="AB42" s="19">
        <f>AA42*$D42</f>
        <v>25</v>
      </c>
      <c r="AC42" s="21">
        <f t="shared" si="54"/>
        <v>25</v>
      </c>
    </row>
    <row r="43" spans="1:29" s="11" customFormat="1" x14ac:dyDescent="0.25">
      <c r="A43" s="32" t="str">
        <f>'5_Insects_Script'!A43</f>
        <v>eHERBACEOUS_PRIMARY_LAYER_PERCENT_LIVE</v>
      </c>
      <c r="B43" t="s">
        <v>320</v>
      </c>
      <c r="C43" s="4"/>
      <c r="D43" s="8"/>
      <c r="E43" s="9"/>
      <c r="F43" s="11">
        <v>95</v>
      </c>
      <c r="G43" s="12">
        <f t="shared" si="55"/>
        <v>95</v>
      </c>
      <c r="H43" s="19">
        <f t="shared" si="55"/>
        <v>95</v>
      </c>
      <c r="I43" s="21">
        <f t="shared" si="28"/>
        <v>95</v>
      </c>
      <c r="K43" s="12">
        <f t="shared" si="30"/>
        <v>0</v>
      </c>
      <c r="L43" s="19">
        <f t="shared" ref="L43:L44" si="56">K43</f>
        <v>0</v>
      </c>
      <c r="M43" s="21">
        <f t="shared" si="46"/>
        <v>0</v>
      </c>
      <c r="N43" s="11">
        <v>85</v>
      </c>
      <c r="O43" s="12">
        <f t="shared" si="33"/>
        <v>85</v>
      </c>
      <c r="P43" s="19">
        <f t="shared" ref="P43:P44" si="57">O43</f>
        <v>85</v>
      </c>
      <c r="Q43" s="21">
        <f t="shared" si="48"/>
        <v>85</v>
      </c>
      <c r="R43" s="11">
        <v>90</v>
      </c>
      <c r="S43" s="12">
        <f t="shared" si="36"/>
        <v>90</v>
      </c>
      <c r="T43" s="19">
        <f t="shared" ref="T43:T44" si="58">S43</f>
        <v>90</v>
      </c>
      <c r="U43" s="21">
        <f t="shared" si="50"/>
        <v>90</v>
      </c>
      <c r="V43" s="11">
        <v>80</v>
      </c>
      <c r="W43" s="12">
        <f t="shared" si="39"/>
        <v>80</v>
      </c>
      <c r="X43" s="19">
        <f t="shared" ref="X43:X44" si="59">W43</f>
        <v>80</v>
      </c>
      <c r="Y43" s="21">
        <f t="shared" si="52"/>
        <v>80</v>
      </c>
      <c r="Z43" s="11">
        <v>60</v>
      </c>
      <c r="AA43" s="12">
        <f t="shared" si="42"/>
        <v>60</v>
      </c>
      <c r="AB43" s="19">
        <f t="shared" ref="AB43:AB44" si="60">AA43</f>
        <v>60</v>
      </c>
      <c r="AC43" s="21">
        <f t="shared" si="54"/>
        <v>60</v>
      </c>
    </row>
    <row r="44" spans="1:29" s="11" customFormat="1" x14ac:dyDescent="0.25">
      <c r="A44" s="32" t="str">
        <f>'5_Insects_Script'!A44</f>
        <v>eHERBACEOUS_SECONDARY_LAYER_HEIGHT</v>
      </c>
      <c r="B44" t="s">
        <v>321</v>
      </c>
      <c r="C44" s="4"/>
      <c r="D44" s="8"/>
      <c r="E44" s="9"/>
      <c r="F44" s="11">
        <v>0.9</v>
      </c>
      <c r="G44" s="12">
        <f t="shared" si="55"/>
        <v>0.9</v>
      </c>
      <c r="H44" s="19">
        <f t="shared" si="55"/>
        <v>0.9</v>
      </c>
      <c r="I44" s="21">
        <f t="shared" si="28"/>
        <v>0.9</v>
      </c>
      <c r="K44" s="12">
        <f t="shared" si="30"/>
        <v>0</v>
      </c>
      <c r="L44" s="19">
        <f t="shared" si="56"/>
        <v>0</v>
      </c>
      <c r="M44" s="21">
        <f t="shared" si="46"/>
        <v>0</v>
      </c>
      <c r="N44" s="11">
        <v>1</v>
      </c>
      <c r="O44" s="12">
        <f t="shared" si="33"/>
        <v>1</v>
      </c>
      <c r="P44" s="19">
        <f t="shared" si="57"/>
        <v>1</v>
      </c>
      <c r="Q44" s="21">
        <f t="shared" si="48"/>
        <v>1</v>
      </c>
      <c r="R44" s="11">
        <v>0.5</v>
      </c>
      <c r="S44" s="12">
        <f t="shared" si="36"/>
        <v>0.5</v>
      </c>
      <c r="T44" s="19">
        <f t="shared" si="58"/>
        <v>0.5</v>
      </c>
      <c r="U44" s="21">
        <f t="shared" si="50"/>
        <v>0.5</v>
      </c>
      <c r="W44" s="12">
        <f t="shared" si="39"/>
        <v>0</v>
      </c>
      <c r="X44" s="19">
        <f t="shared" si="59"/>
        <v>0</v>
      </c>
      <c r="Y44" s="21">
        <f t="shared" si="52"/>
        <v>0</v>
      </c>
      <c r="Z44" s="11">
        <v>1</v>
      </c>
      <c r="AA44" s="12">
        <f t="shared" si="42"/>
        <v>1</v>
      </c>
      <c r="AB44" s="19">
        <f t="shared" si="60"/>
        <v>1</v>
      </c>
      <c r="AC44" s="21">
        <f t="shared" si="54"/>
        <v>1</v>
      </c>
    </row>
    <row r="45" spans="1:29" s="11" customFormat="1" x14ac:dyDescent="0.25">
      <c r="A45" s="32" t="str">
        <f>'5_Insects_Script'!A45</f>
        <v>eHERBACEOUS_SECONDARY_LAYER_LOADING</v>
      </c>
      <c r="B45" t="s">
        <v>322</v>
      </c>
      <c r="C45" s="4"/>
      <c r="D45" s="8">
        <v>1.25</v>
      </c>
      <c r="E45" s="9"/>
      <c r="F45" s="11">
        <v>0.1</v>
      </c>
      <c r="G45" s="12">
        <f t="shared" si="55"/>
        <v>0.1</v>
      </c>
      <c r="H45" s="19">
        <f>G45*$D45</f>
        <v>0.125</v>
      </c>
      <c r="I45" s="21">
        <f t="shared" ref="I45:I47" si="61">H45</f>
        <v>0.125</v>
      </c>
      <c r="K45" s="12">
        <f t="shared" si="30"/>
        <v>0</v>
      </c>
      <c r="L45" s="19">
        <f>K45*$D45</f>
        <v>0</v>
      </c>
      <c r="M45" s="21">
        <f t="shared" si="46"/>
        <v>0</v>
      </c>
      <c r="N45" s="11">
        <v>0.01</v>
      </c>
      <c r="O45" s="12">
        <f t="shared" si="33"/>
        <v>0.01</v>
      </c>
      <c r="P45" s="19">
        <f>O45*$D45</f>
        <v>1.2500000000000001E-2</v>
      </c>
      <c r="Q45" s="21">
        <f t="shared" si="48"/>
        <v>1.2500000000000001E-2</v>
      </c>
      <c r="R45" s="11">
        <v>0.02</v>
      </c>
      <c r="S45" s="12">
        <f t="shared" si="36"/>
        <v>0.02</v>
      </c>
      <c r="T45" s="19">
        <f>S45*$D45</f>
        <v>2.5000000000000001E-2</v>
      </c>
      <c r="U45" s="21">
        <f t="shared" si="50"/>
        <v>2.5000000000000001E-2</v>
      </c>
      <c r="W45" s="12">
        <f t="shared" si="39"/>
        <v>0</v>
      </c>
      <c r="X45" s="19">
        <f>W45*$D45</f>
        <v>0</v>
      </c>
      <c r="Y45" s="21">
        <f t="shared" si="52"/>
        <v>0</v>
      </c>
      <c r="Z45" s="11">
        <v>0.1</v>
      </c>
      <c r="AA45" s="12">
        <f t="shared" si="42"/>
        <v>0.1</v>
      </c>
      <c r="AB45" s="19">
        <f>AA45*$D45</f>
        <v>0.125</v>
      </c>
      <c r="AC45" s="21">
        <f t="shared" si="54"/>
        <v>0.125</v>
      </c>
    </row>
    <row r="46" spans="1:29" s="11" customFormat="1" x14ac:dyDescent="0.25">
      <c r="A46" s="32" t="str">
        <f>'5_Insects_Script'!A46</f>
        <v>eHERBACEOUS_SECONDARY_LAYER_PERCENT_COVER</v>
      </c>
      <c r="B46" t="s">
        <v>323</v>
      </c>
      <c r="C46" s="4"/>
      <c r="D46" s="8">
        <v>1.25</v>
      </c>
      <c r="E46" s="9"/>
      <c r="F46" s="11">
        <v>0.2</v>
      </c>
      <c r="G46" s="12">
        <f t="shared" si="55"/>
        <v>0.2</v>
      </c>
      <c r="H46" s="19">
        <f>G46*$D46</f>
        <v>0.25</v>
      </c>
      <c r="I46" s="21">
        <f t="shared" si="61"/>
        <v>0.25</v>
      </c>
      <c r="K46" s="12">
        <f t="shared" si="30"/>
        <v>0</v>
      </c>
      <c r="L46" s="19">
        <f>K46*$D46</f>
        <v>0</v>
      </c>
      <c r="M46" s="21">
        <f t="shared" si="46"/>
        <v>0</v>
      </c>
      <c r="N46" s="11">
        <v>8</v>
      </c>
      <c r="O46" s="12">
        <f t="shared" si="33"/>
        <v>8</v>
      </c>
      <c r="P46" s="19">
        <f>O46*$D46</f>
        <v>10</v>
      </c>
      <c r="Q46" s="21">
        <f t="shared" si="48"/>
        <v>10</v>
      </c>
      <c r="R46" s="11">
        <v>5</v>
      </c>
      <c r="S46" s="12">
        <f t="shared" si="36"/>
        <v>5</v>
      </c>
      <c r="T46" s="19">
        <f>S46*$D46</f>
        <v>6.25</v>
      </c>
      <c r="U46" s="21">
        <f t="shared" si="50"/>
        <v>6.25</v>
      </c>
      <c r="W46" s="12">
        <f t="shared" si="39"/>
        <v>0</v>
      </c>
      <c r="X46" s="19">
        <f>W46*$D46</f>
        <v>0</v>
      </c>
      <c r="Y46" s="21">
        <f t="shared" si="52"/>
        <v>0</v>
      </c>
      <c r="Z46" s="11">
        <v>20</v>
      </c>
      <c r="AA46" s="12">
        <f t="shared" si="42"/>
        <v>20</v>
      </c>
      <c r="AB46" s="19">
        <f>AA46*$D46</f>
        <v>25</v>
      </c>
      <c r="AC46" s="21">
        <f t="shared" si="54"/>
        <v>25</v>
      </c>
    </row>
    <row r="47" spans="1:29" s="11" customFormat="1" x14ac:dyDescent="0.25">
      <c r="A47" s="32" t="str">
        <f>'5_Insects_Script'!A47</f>
        <v>eHERBACEOUS_SECONDARY_LAYER_PERCENT_LIVE</v>
      </c>
      <c r="B47" t="s">
        <v>324</v>
      </c>
      <c r="C47" s="4"/>
      <c r="D47" s="8"/>
      <c r="E47" s="9"/>
      <c r="F47" s="11">
        <v>85</v>
      </c>
      <c r="G47" s="12">
        <f t="shared" si="55"/>
        <v>85</v>
      </c>
      <c r="H47" s="19">
        <f t="shared" si="55"/>
        <v>85</v>
      </c>
      <c r="I47" s="21">
        <f t="shared" si="61"/>
        <v>85</v>
      </c>
      <c r="K47" s="12">
        <f t="shared" si="30"/>
        <v>0</v>
      </c>
      <c r="L47" s="19">
        <f t="shared" ref="L47" si="62">K47</f>
        <v>0</v>
      </c>
      <c r="M47" s="21">
        <f t="shared" si="46"/>
        <v>0</v>
      </c>
      <c r="N47" s="11">
        <v>70</v>
      </c>
      <c r="O47" s="12">
        <f t="shared" si="33"/>
        <v>70</v>
      </c>
      <c r="P47" s="19">
        <f t="shared" ref="P47" si="63">O47</f>
        <v>70</v>
      </c>
      <c r="Q47" s="21">
        <f t="shared" si="48"/>
        <v>70</v>
      </c>
      <c r="R47" s="11">
        <v>90</v>
      </c>
      <c r="S47" s="12">
        <f t="shared" si="36"/>
        <v>90</v>
      </c>
      <c r="T47" s="19">
        <f t="shared" ref="T47" si="64">S47</f>
        <v>90</v>
      </c>
      <c r="U47" s="21">
        <f t="shared" si="50"/>
        <v>90</v>
      </c>
      <c r="W47" s="12">
        <f t="shared" si="39"/>
        <v>0</v>
      </c>
      <c r="X47" s="19">
        <f t="shared" ref="X47" si="65">W47</f>
        <v>0</v>
      </c>
      <c r="Y47" s="21">
        <f t="shared" si="52"/>
        <v>0</v>
      </c>
      <c r="Z47" s="11">
        <v>60</v>
      </c>
      <c r="AA47" s="12">
        <f t="shared" si="42"/>
        <v>60</v>
      </c>
      <c r="AB47" s="19">
        <f t="shared" ref="AB47" si="66">AA47</f>
        <v>60</v>
      </c>
      <c r="AC47" s="21">
        <f t="shared" si="54"/>
        <v>60</v>
      </c>
    </row>
    <row r="48" spans="1:29" s="11" customFormat="1" x14ac:dyDescent="0.25">
      <c r="A48" s="32" t="str">
        <f>'5_Insects_Script'!A48</f>
        <v>eWOODY_FUEL_ALL_DOWNED_WOODY_FUEL_DEPTH</v>
      </c>
      <c r="B48" t="s">
        <v>325</v>
      </c>
      <c r="C48" s="4"/>
      <c r="D48" s="8">
        <v>1.25</v>
      </c>
      <c r="E48" s="9">
        <v>1.25</v>
      </c>
      <c r="F48" s="11">
        <v>4</v>
      </c>
      <c r="G48" s="12">
        <f t="shared" si="55"/>
        <v>4</v>
      </c>
      <c r="H48" s="19">
        <f>G48*$D48</f>
        <v>5</v>
      </c>
      <c r="I48" s="21">
        <f t="shared" ref="I48" si="67">H48*$E48</f>
        <v>6.25</v>
      </c>
      <c r="J48" s="11">
        <v>1</v>
      </c>
      <c r="K48" s="12">
        <f t="shared" si="30"/>
        <v>1</v>
      </c>
      <c r="L48" s="19">
        <f>K48*$D48</f>
        <v>1.25</v>
      </c>
      <c r="M48" s="21">
        <f t="shared" ref="M48" si="68">L48*$E48</f>
        <v>1.5625</v>
      </c>
      <c r="O48" s="12">
        <f t="shared" si="33"/>
        <v>0</v>
      </c>
      <c r="P48" s="19">
        <f>O48*$D48</f>
        <v>0</v>
      </c>
      <c r="Q48" s="21">
        <f t="shared" ref="Q48" si="69">P48*$E48</f>
        <v>0</v>
      </c>
      <c r="R48" s="11">
        <v>0.5</v>
      </c>
      <c r="S48" s="12">
        <f t="shared" si="36"/>
        <v>0.5</v>
      </c>
      <c r="T48" s="19">
        <f>S48*$D48</f>
        <v>0.625</v>
      </c>
      <c r="U48" s="21">
        <f t="shared" ref="U48" si="70">T48*$E48</f>
        <v>0.78125</v>
      </c>
      <c r="V48" s="11">
        <v>1</v>
      </c>
      <c r="W48" s="12">
        <f t="shared" si="39"/>
        <v>1</v>
      </c>
      <c r="X48" s="19">
        <f>W48*$D48</f>
        <v>1.25</v>
      </c>
      <c r="Y48" s="21">
        <f t="shared" ref="Y48" si="71">X48*$E48</f>
        <v>1.5625</v>
      </c>
      <c r="Z48" s="11">
        <v>0.5</v>
      </c>
      <c r="AA48" s="12">
        <f t="shared" si="42"/>
        <v>0.5</v>
      </c>
      <c r="AB48" s="19">
        <f>AA48*$D48</f>
        <v>0.625</v>
      </c>
      <c r="AC48" s="21">
        <f t="shared" ref="AC48" si="72">AB48*$E48</f>
        <v>0.78125</v>
      </c>
    </row>
    <row r="49" spans="1:29" s="11" customFormat="1" x14ac:dyDescent="0.25">
      <c r="A49" s="32" t="str">
        <f>'5_Insects_Script'!A49</f>
        <v>eWOODY_FUEL_ALL_DOWNED_WOODY_FUEL_TOTAL_PERCENT_COVER</v>
      </c>
      <c r="B49" t="s">
        <v>326</v>
      </c>
      <c r="C49" s="4"/>
      <c r="D49" s="8">
        <v>1.25</v>
      </c>
      <c r="E49" s="9">
        <v>1.25</v>
      </c>
      <c r="F49" s="11">
        <v>70</v>
      </c>
      <c r="G49" s="12">
        <f t="shared" si="55"/>
        <v>70</v>
      </c>
      <c r="H49" s="19">
        <f>MAX(100,G49*$D49)</f>
        <v>100</v>
      </c>
      <c r="I49" s="21">
        <f>MAX(100,H49*$E49)</f>
        <v>125</v>
      </c>
      <c r="J49" s="11">
        <v>50</v>
      </c>
      <c r="K49" s="12">
        <f t="shared" si="30"/>
        <v>50</v>
      </c>
      <c r="L49" s="19">
        <f>MAX(100,K49*$D49)</f>
        <v>100</v>
      </c>
      <c r="M49" s="21">
        <f>MAX(100,L49*$E49)</f>
        <v>125</v>
      </c>
      <c r="O49" s="12">
        <f t="shared" si="33"/>
        <v>0</v>
      </c>
      <c r="P49" s="19">
        <f>MAX(100,O49*$D49)</f>
        <v>100</v>
      </c>
      <c r="Q49" s="21">
        <f>MAX(100,P49*$E49)</f>
        <v>125</v>
      </c>
      <c r="R49" s="11">
        <v>30</v>
      </c>
      <c r="S49" s="12">
        <f t="shared" si="36"/>
        <v>30</v>
      </c>
      <c r="T49" s="19">
        <f>MAX(100,S49*$D49)</f>
        <v>100</v>
      </c>
      <c r="U49" s="21">
        <f>MAX(100,T49*$E49)</f>
        <v>125</v>
      </c>
      <c r="V49" s="11">
        <v>40</v>
      </c>
      <c r="W49" s="12">
        <f t="shared" si="39"/>
        <v>40</v>
      </c>
      <c r="X49" s="19">
        <f>MAX(100,W49*$D49)</f>
        <v>100</v>
      </c>
      <c r="Y49" s="21">
        <f>MAX(100,X49*$E49)</f>
        <v>125</v>
      </c>
      <c r="Z49" s="11">
        <v>15</v>
      </c>
      <c r="AA49" s="12">
        <f t="shared" si="42"/>
        <v>15</v>
      </c>
      <c r="AB49" s="19">
        <f>MAX(100,AA49*$D49)</f>
        <v>100</v>
      </c>
      <c r="AC49" s="21">
        <f>MAX(100,AB49*$E49)</f>
        <v>125</v>
      </c>
    </row>
    <row r="50" spans="1:29" s="11" customFormat="1" x14ac:dyDescent="0.25">
      <c r="A50" s="32" t="str">
        <f>'5_Insects_Script'!A50</f>
        <v>eWOODY_FUEL_SOUND_WOOD_LOADINGS_ZERO_TO_THREE_INCHES_ONE_TO_THREE_INCHES</v>
      </c>
      <c r="B50" t="s">
        <v>327</v>
      </c>
      <c r="C50" s="4"/>
      <c r="D50" s="8">
        <v>1.25</v>
      </c>
      <c r="E50" s="9">
        <v>1.25</v>
      </c>
      <c r="F50" s="11">
        <v>2</v>
      </c>
      <c r="G50" s="12">
        <f t="shared" si="55"/>
        <v>2</v>
      </c>
      <c r="H50" s="19">
        <f>MAX(3,G50*$D50)</f>
        <v>3</v>
      </c>
      <c r="I50" s="21">
        <f>MAX(3,H50*$E50)</f>
        <v>3.75</v>
      </c>
      <c r="J50" s="11">
        <v>1</v>
      </c>
      <c r="K50" s="12">
        <f t="shared" si="30"/>
        <v>1</v>
      </c>
      <c r="L50" s="19">
        <f>MAX(3,K50*$D50)</f>
        <v>3</v>
      </c>
      <c r="M50" s="21">
        <f>MAX(3,L50*$E50)</f>
        <v>3.75</v>
      </c>
      <c r="O50" s="12">
        <f t="shared" si="33"/>
        <v>0</v>
      </c>
      <c r="P50" s="19">
        <f>MAX(3,O50*$D50)</f>
        <v>3</v>
      </c>
      <c r="Q50" s="21">
        <f>MAX(3,P50*$E50)</f>
        <v>3.75</v>
      </c>
      <c r="R50" s="11">
        <v>0.5</v>
      </c>
      <c r="S50" s="12">
        <f t="shared" si="36"/>
        <v>0.5</v>
      </c>
      <c r="T50" s="19">
        <f>MAX(3,S50*$D50)</f>
        <v>3</v>
      </c>
      <c r="U50" s="21">
        <f>MAX(3,T50*$E50)</f>
        <v>3.75</v>
      </c>
      <c r="V50" s="11">
        <v>1</v>
      </c>
      <c r="W50" s="12">
        <f t="shared" si="39"/>
        <v>1</v>
      </c>
      <c r="X50" s="19">
        <f>MAX(3,W50*$D50)</f>
        <v>3</v>
      </c>
      <c r="Y50" s="21">
        <f>MAX(3,X50*$E50)</f>
        <v>3.75</v>
      </c>
      <c r="Z50" s="11">
        <v>0.3</v>
      </c>
      <c r="AA50" s="12">
        <f t="shared" si="42"/>
        <v>0.3</v>
      </c>
      <c r="AB50" s="19">
        <f>MAX(3,AA50*$D50)</f>
        <v>3</v>
      </c>
      <c r="AC50" s="21">
        <f>MAX(3,AB50*$E50)</f>
        <v>3.75</v>
      </c>
    </row>
    <row r="51" spans="1:29" s="11" customFormat="1" x14ac:dyDescent="0.25">
      <c r="A51" s="32" t="str">
        <f>'5_Insects_Script'!A51</f>
        <v>eWOODY_FUEL_SOUND_WOOD_LOADINGS_ZERO_TO_THREE_INCHES_QUARTER_INCH_TO_ONE_INCH</v>
      </c>
      <c r="B51" t="s">
        <v>328</v>
      </c>
      <c r="C51" s="4"/>
      <c r="D51" s="8">
        <v>1.25</v>
      </c>
      <c r="E51" s="9">
        <v>1.25</v>
      </c>
      <c r="F51" s="11">
        <v>1.5</v>
      </c>
      <c r="G51" s="12">
        <f t="shared" si="55"/>
        <v>1.5</v>
      </c>
      <c r="H51" s="19">
        <f>MAX(2,G51*$D51)</f>
        <v>2</v>
      </c>
      <c r="I51" s="21">
        <f>MAX(2,H51*$E51)</f>
        <v>2.5</v>
      </c>
      <c r="J51" s="11">
        <v>1</v>
      </c>
      <c r="K51" s="12">
        <f t="shared" si="30"/>
        <v>1</v>
      </c>
      <c r="L51" s="19">
        <f>MAX(2,K51*$D51)</f>
        <v>2</v>
      </c>
      <c r="M51" s="21">
        <f>MAX(2,L51*$E51)</f>
        <v>2.5</v>
      </c>
      <c r="O51" s="12">
        <f t="shared" si="33"/>
        <v>0</v>
      </c>
      <c r="P51" s="19">
        <f>MAX(2,O51*$D51)</f>
        <v>2</v>
      </c>
      <c r="Q51" s="21">
        <f>MAX(2,P51*$E51)</f>
        <v>2.5</v>
      </c>
      <c r="R51" s="11">
        <v>0.2</v>
      </c>
      <c r="S51" s="12">
        <f t="shared" si="36"/>
        <v>0.2</v>
      </c>
      <c r="T51" s="19">
        <f>MAX(2,S51*$D51)</f>
        <v>2</v>
      </c>
      <c r="U51" s="21">
        <f>MAX(2,T51*$E51)</f>
        <v>2.5</v>
      </c>
      <c r="V51" s="11">
        <v>0.5</v>
      </c>
      <c r="W51" s="12">
        <f t="shared" si="39"/>
        <v>0.5</v>
      </c>
      <c r="X51" s="19">
        <f>MAX(2,W51*$D51)</f>
        <v>2</v>
      </c>
      <c r="Y51" s="21">
        <f>MAX(2,X51*$E51)</f>
        <v>2.5</v>
      </c>
      <c r="Z51" s="11">
        <v>0.4</v>
      </c>
      <c r="AA51" s="12">
        <f t="shared" si="42"/>
        <v>0.4</v>
      </c>
      <c r="AB51" s="19">
        <f>MAX(2,AA51*$D51)</f>
        <v>2</v>
      </c>
      <c r="AC51" s="21">
        <f>MAX(2,AB51*$E51)</f>
        <v>2.5</v>
      </c>
    </row>
    <row r="52" spans="1:29" s="11" customFormat="1" x14ac:dyDescent="0.25">
      <c r="A52" s="32" t="str">
        <f>'5_Insects_Script'!A52</f>
        <v>eWOODY_FUEL_SOUND_WOOD_LOADINGS_ZERO_TO_THREE_INCHES_ZERO_TO_QUARTER_INCH</v>
      </c>
      <c r="B52" t="s">
        <v>329</v>
      </c>
      <c r="C52" s="4"/>
      <c r="D52" s="8">
        <v>1.25</v>
      </c>
      <c r="E52" s="9">
        <v>1.25</v>
      </c>
      <c r="F52" s="11">
        <v>1</v>
      </c>
      <c r="G52" s="12">
        <f t="shared" si="55"/>
        <v>1</v>
      </c>
      <c r="H52" s="19">
        <f>MAX(1,G52*$D52)</f>
        <v>1.25</v>
      </c>
      <c r="I52" s="21">
        <f>MAX(1,H52*$E52)</f>
        <v>1.5625</v>
      </c>
      <c r="J52" s="11">
        <v>0.5</v>
      </c>
      <c r="K52" s="12">
        <f t="shared" si="30"/>
        <v>0.5</v>
      </c>
      <c r="L52" s="19">
        <f>MAX(1,K52*$D52)</f>
        <v>1</v>
      </c>
      <c r="M52" s="21">
        <f>MAX(1,L52*$E52)</f>
        <v>1.25</v>
      </c>
      <c r="O52" s="12">
        <f t="shared" si="33"/>
        <v>0</v>
      </c>
      <c r="P52" s="19">
        <f>MAX(1,O52*$D52)</f>
        <v>1</v>
      </c>
      <c r="Q52" s="21">
        <f>MAX(1,P52*$E52)</f>
        <v>1.25</v>
      </c>
      <c r="R52" s="11">
        <v>0.1</v>
      </c>
      <c r="S52" s="12">
        <f t="shared" si="36"/>
        <v>0.1</v>
      </c>
      <c r="T52" s="19">
        <f>MAX(1,S52*$D52)</f>
        <v>1</v>
      </c>
      <c r="U52" s="21">
        <f>MAX(1,T52*$E52)</f>
        <v>1.25</v>
      </c>
      <c r="V52" s="11">
        <v>0.3</v>
      </c>
      <c r="W52" s="12">
        <f t="shared" si="39"/>
        <v>0.3</v>
      </c>
      <c r="X52" s="19">
        <f>MAX(1,W52*$D52)</f>
        <v>1</v>
      </c>
      <c r="Y52" s="21">
        <f>MAX(1,X52*$E52)</f>
        <v>1.25</v>
      </c>
      <c r="Z52" s="11">
        <v>0.02</v>
      </c>
      <c r="AA52" s="12">
        <f t="shared" si="42"/>
        <v>0.02</v>
      </c>
      <c r="AB52" s="19">
        <f>MAX(1,AA52*$D52)</f>
        <v>1</v>
      </c>
      <c r="AC52" s="21">
        <f>MAX(1,AB52*$E52)</f>
        <v>1.25</v>
      </c>
    </row>
    <row r="53" spans="1:29" s="11" customFormat="1" x14ac:dyDescent="0.25">
      <c r="A53" s="32" t="str">
        <f>'5_Insects_Script'!A53</f>
        <v>eWOODY_FUEL_SOUND_WOOD_LOADINGS_GREATER_THAN_THREE_INCHES_THREE_TO_NINE_INCHES</v>
      </c>
      <c r="B53" t="s">
        <v>330</v>
      </c>
      <c r="C53" s="4"/>
      <c r="D53" s="8"/>
      <c r="E53" s="9">
        <v>1.25</v>
      </c>
      <c r="F53" s="11">
        <v>6</v>
      </c>
      <c r="G53" s="12">
        <f t="shared" si="55"/>
        <v>6</v>
      </c>
      <c r="H53" s="19">
        <f t="shared" si="55"/>
        <v>6</v>
      </c>
      <c r="I53" s="21">
        <f>MAX(4,H53*$E53)</f>
        <v>7.5</v>
      </c>
      <c r="J53" s="11">
        <v>0</v>
      </c>
      <c r="K53" s="12">
        <f t="shared" si="30"/>
        <v>0</v>
      </c>
      <c r="L53" s="19">
        <f t="shared" ref="L53:L79" si="73">K53</f>
        <v>0</v>
      </c>
      <c r="M53" s="21">
        <f>MAX(4,L53*$E53)</f>
        <v>4</v>
      </c>
      <c r="O53" s="12">
        <f t="shared" si="33"/>
        <v>0</v>
      </c>
      <c r="P53" s="19">
        <f t="shared" ref="P53:P79" si="74">O53</f>
        <v>0</v>
      </c>
      <c r="Q53" s="21">
        <f>MAX(4,P53*$E53)</f>
        <v>4</v>
      </c>
      <c r="R53" s="11">
        <v>1</v>
      </c>
      <c r="S53" s="12">
        <f t="shared" si="36"/>
        <v>1</v>
      </c>
      <c r="T53" s="19">
        <f t="shared" ref="T53:T79" si="75">S53</f>
        <v>1</v>
      </c>
      <c r="U53" s="21">
        <f>MAX(4,T53*$E53)</f>
        <v>4</v>
      </c>
      <c r="V53" s="11">
        <v>1.2</v>
      </c>
      <c r="W53" s="12">
        <f t="shared" si="39"/>
        <v>1.2</v>
      </c>
      <c r="X53" s="19">
        <f t="shared" ref="X53:X79" si="76">W53</f>
        <v>1.2</v>
      </c>
      <c r="Y53" s="21">
        <f>MAX(4,X53*$E53)</f>
        <v>4</v>
      </c>
      <c r="Z53" s="11">
        <v>0.5</v>
      </c>
      <c r="AA53" s="12">
        <f t="shared" si="42"/>
        <v>0.5</v>
      </c>
      <c r="AB53" s="19">
        <f t="shared" ref="AB53:AB79" si="77">AA53</f>
        <v>0.5</v>
      </c>
      <c r="AC53" s="21">
        <f>MAX(4,AB53*$E53)</f>
        <v>4</v>
      </c>
    </row>
    <row r="54" spans="1:29" s="11" customFormat="1" x14ac:dyDescent="0.25">
      <c r="A54" s="32" t="str">
        <f>'5_Insects_Script'!A54</f>
        <v>eWOODY_FUEL_SOUND_WOOD_LOADINGS_GREATER_THAN_THREE_INCHES_NINE_TO_TWENTY_INCHES</v>
      </c>
      <c r="B54" t="s">
        <v>331</v>
      </c>
      <c r="C54" s="4"/>
      <c r="D54" s="8"/>
      <c r="E54" s="9">
        <v>1.25</v>
      </c>
      <c r="F54" s="11">
        <v>12</v>
      </c>
      <c r="G54" s="12">
        <f t="shared" si="55"/>
        <v>12</v>
      </c>
      <c r="H54" s="19">
        <f t="shared" si="55"/>
        <v>12</v>
      </c>
      <c r="I54" s="21">
        <f>MAX(4,H54*$E54)</f>
        <v>15</v>
      </c>
      <c r="J54" s="11">
        <v>0</v>
      </c>
      <c r="K54" s="12">
        <f t="shared" si="30"/>
        <v>0</v>
      </c>
      <c r="L54" s="19">
        <f t="shared" si="73"/>
        <v>0</v>
      </c>
      <c r="M54" s="21">
        <f>MAX(4,L54*$E54)</f>
        <v>4</v>
      </c>
      <c r="O54" s="12">
        <f t="shared" si="33"/>
        <v>0</v>
      </c>
      <c r="P54" s="19">
        <f t="shared" si="74"/>
        <v>0</v>
      </c>
      <c r="Q54" s="21">
        <f>MAX(4,P54*$E54)</f>
        <v>4</v>
      </c>
      <c r="R54" s="11">
        <v>0</v>
      </c>
      <c r="S54" s="12">
        <f t="shared" si="36"/>
        <v>0</v>
      </c>
      <c r="T54" s="19">
        <f t="shared" si="75"/>
        <v>0</v>
      </c>
      <c r="U54" s="21">
        <f>MAX(4,T54*$E54)</f>
        <v>4</v>
      </c>
      <c r="V54" s="11">
        <v>0.5</v>
      </c>
      <c r="W54" s="12">
        <f t="shared" si="39"/>
        <v>0.5</v>
      </c>
      <c r="X54" s="19">
        <f t="shared" si="76"/>
        <v>0.5</v>
      </c>
      <c r="Y54" s="21">
        <f>MAX(4,X54*$E54)</f>
        <v>4</v>
      </c>
      <c r="Z54" s="11">
        <v>0</v>
      </c>
      <c r="AA54" s="12">
        <f t="shared" si="42"/>
        <v>0</v>
      </c>
      <c r="AB54" s="19">
        <f t="shared" si="77"/>
        <v>0</v>
      </c>
      <c r="AC54" s="21">
        <f>MAX(4,AB54*$E54)</f>
        <v>4</v>
      </c>
    </row>
    <row r="55" spans="1:29" s="11" customFormat="1" x14ac:dyDescent="0.25">
      <c r="A55" s="32" t="str">
        <f>'5_Insects_Script'!A55</f>
        <v>eWOODY_FUEL_SOUND_WOOD_LOADINGS_GREATER_THAN_THREE_INCHES_GREATER_THAN_TWENTY_INCHES</v>
      </c>
      <c r="B55" t="s">
        <v>332</v>
      </c>
      <c r="C55" s="4"/>
      <c r="D55" s="8"/>
      <c r="E55" s="9">
        <v>1.25</v>
      </c>
      <c r="F55" s="11">
        <v>0</v>
      </c>
      <c r="G55" s="12">
        <f t="shared" si="55"/>
        <v>0</v>
      </c>
      <c r="H55" s="19">
        <f t="shared" si="55"/>
        <v>0</v>
      </c>
      <c r="I55" s="21">
        <f>MAX(4,H55*$E55)</f>
        <v>4</v>
      </c>
      <c r="J55" s="11">
        <v>0</v>
      </c>
      <c r="K55" s="12">
        <f t="shared" si="30"/>
        <v>0</v>
      </c>
      <c r="L55" s="19">
        <f t="shared" si="73"/>
        <v>0</v>
      </c>
      <c r="M55" s="21">
        <f>MAX(4,L55*$E55)</f>
        <v>4</v>
      </c>
      <c r="O55" s="12">
        <f t="shared" si="33"/>
        <v>0</v>
      </c>
      <c r="P55" s="19">
        <f t="shared" si="74"/>
        <v>0</v>
      </c>
      <c r="Q55" s="21">
        <f>MAX(4,P55*$E55)</f>
        <v>4</v>
      </c>
      <c r="R55" s="11">
        <v>0</v>
      </c>
      <c r="S55" s="12">
        <f t="shared" si="36"/>
        <v>0</v>
      </c>
      <c r="T55" s="19">
        <f t="shared" si="75"/>
        <v>0</v>
      </c>
      <c r="U55" s="21">
        <f>MAX(4,T55*$E55)</f>
        <v>4</v>
      </c>
      <c r="V55" s="11">
        <v>0.5</v>
      </c>
      <c r="W55" s="12">
        <f t="shared" si="39"/>
        <v>0.5</v>
      </c>
      <c r="X55" s="19">
        <f t="shared" si="76"/>
        <v>0.5</v>
      </c>
      <c r="Y55" s="21">
        <f>MAX(4,X55*$E55)</f>
        <v>4</v>
      </c>
      <c r="Z55" s="11">
        <v>0</v>
      </c>
      <c r="AA55" s="12">
        <f t="shared" si="42"/>
        <v>0</v>
      </c>
      <c r="AB55" s="19">
        <f t="shared" si="77"/>
        <v>0</v>
      </c>
      <c r="AC55" s="21">
        <f>MAX(4,AB55*$E55)</f>
        <v>4</v>
      </c>
    </row>
    <row r="56" spans="1:29" s="11" customFormat="1" x14ac:dyDescent="0.25">
      <c r="A56" s="32" t="str">
        <f>'5_Insects_Script'!A56</f>
        <v>eWOODY_FUEL_ROTTEN_WOOD_LOADINGS_GREATER_THAN_THREE_INCHES_THREE_TO_NINE_INCHES</v>
      </c>
      <c r="B56" t="s">
        <v>333</v>
      </c>
      <c r="C56" s="4"/>
      <c r="D56" s="8"/>
      <c r="E56" s="33" t="s">
        <v>397</v>
      </c>
      <c r="F56" s="11">
        <v>5</v>
      </c>
      <c r="G56" s="12">
        <f t="shared" si="55"/>
        <v>5</v>
      </c>
      <c r="H56" s="19">
        <f t="shared" si="55"/>
        <v>5</v>
      </c>
      <c r="I56" s="16">
        <f>H56+(H53*0.25)</f>
        <v>6.5</v>
      </c>
      <c r="K56" s="12">
        <f t="shared" si="30"/>
        <v>0</v>
      </c>
      <c r="L56" s="19">
        <f t="shared" si="73"/>
        <v>0</v>
      </c>
      <c r="M56" s="16">
        <f>L56+(L53*0.25)</f>
        <v>0</v>
      </c>
      <c r="O56" s="12">
        <f t="shared" si="33"/>
        <v>0</v>
      </c>
      <c r="P56" s="19">
        <f t="shared" si="74"/>
        <v>0</v>
      </c>
      <c r="Q56" s="16">
        <f>P56+(P53*0.25)</f>
        <v>0</v>
      </c>
      <c r="R56" s="11">
        <v>0.5</v>
      </c>
      <c r="S56" s="12">
        <f t="shared" si="36"/>
        <v>0.5</v>
      </c>
      <c r="T56" s="19">
        <f t="shared" si="75"/>
        <v>0.5</v>
      </c>
      <c r="U56" s="16">
        <f>T56+(T53*0.25)</f>
        <v>0.75</v>
      </c>
      <c r="V56" s="11">
        <v>0.75</v>
      </c>
      <c r="W56" s="12">
        <f t="shared" si="39"/>
        <v>0.75</v>
      </c>
      <c r="X56" s="19">
        <f t="shared" si="76"/>
        <v>0.75</v>
      </c>
      <c r="Y56" s="16">
        <f>X56+(X53*0.25)</f>
        <v>1.05</v>
      </c>
      <c r="AA56" s="12">
        <f t="shared" si="42"/>
        <v>0</v>
      </c>
      <c r="AB56" s="19">
        <f t="shared" si="77"/>
        <v>0</v>
      </c>
      <c r="AC56" s="16">
        <f>AB56+(AB53*0.25)</f>
        <v>0.125</v>
      </c>
    </row>
    <row r="57" spans="1:29" s="11" customFormat="1" x14ac:dyDescent="0.25">
      <c r="A57" s="32" t="str">
        <f>'5_Insects_Script'!A57</f>
        <v>eWOODY_FUEL_ROTTEN_WOOD_LOADINGS_GREATER_THAN_THREE_INCHES_NINE_TO_TWENTY_INCHES</v>
      </c>
      <c r="B57" t="s">
        <v>334</v>
      </c>
      <c r="C57" s="4"/>
      <c r="D57" s="8"/>
      <c r="E57" s="33" t="s">
        <v>398</v>
      </c>
      <c r="F57" s="11">
        <v>11</v>
      </c>
      <c r="G57" s="12">
        <f t="shared" si="55"/>
        <v>11</v>
      </c>
      <c r="H57" s="19">
        <f t="shared" si="55"/>
        <v>11</v>
      </c>
      <c r="I57" s="16">
        <f>H57+(H54*0.25)</f>
        <v>14</v>
      </c>
      <c r="K57" s="12">
        <f t="shared" si="30"/>
        <v>0</v>
      </c>
      <c r="L57" s="19">
        <f t="shared" si="73"/>
        <v>0</v>
      </c>
      <c r="M57" s="16">
        <f>L57+(L54*0.25)</f>
        <v>0</v>
      </c>
      <c r="O57" s="12">
        <f t="shared" si="33"/>
        <v>0</v>
      </c>
      <c r="P57" s="19">
        <f t="shared" si="74"/>
        <v>0</v>
      </c>
      <c r="Q57" s="16">
        <f>P57+(P54*0.25)</f>
        <v>0</v>
      </c>
      <c r="R57" s="11">
        <v>0</v>
      </c>
      <c r="S57" s="12">
        <f t="shared" si="36"/>
        <v>0</v>
      </c>
      <c r="T57" s="19">
        <f t="shared" si="75"/>
        <v>0</v>
      </c>
      <c r="U57" s="16">
        <f>T57+(T54*0.25)</f>
        <v>0</v>
      </c>
      <c r="V57" s="11">
        <v>0.3</v>
      </c>
      <c r="W57" s="12">
        <f t="shared" si="39"/>
        <v>0.3</v>
      </c>
      <c r="X57" s="19">
        <f t="shared" si="76"/>
        <v>0.3</v>
      </c>
      <c r="Y57" s="16">
        <f>X57+(X54*0.25)</f>
        <v>0.42499999999999999</v>
      </c>
      <c r="AA57" s="12">
        <f t="shared" si="42"/>
        <v>0</v>
      </c>
      <c r="AB57" s="19">
        <f t="shared" si="77"/>
        <v>0</v>
      </c>
      <c r="AC57" s="16">
        <f>AB57+(AB54*0.25)</f>
        <v>0</v>
      </c>
    </row>
    <row r="58" spans="1:29" s="11" customFormat="1" x14ac:dyDescent="0.25">
      <c r="A58" s="32" t="str">
        <f>'5_Insects_Script'!A58</f>
        <v>eWOODY_FUEL_ROTTEN_WOOD_LOADINGS_GREATER_THAN_THREE_INCHES_GREATER_THAN_TWENTY_INCHES</v>
      </c>
      <c r="B58" t="s">
        <v>335</v>
      </c>
      <c r="C58" s="4"/>
      <c r="D58" s="8"/>
      <c r="E58" s="33" t="s">
        <v>399</v>
      </c>
      <c r="F58" s="11">
        <v>0</v>
      </c>
      <c r="G58" s="12">
        <f t="shared" si="55"/>
        <v>0</v>
      </c>
      <c r="H58" s="19">
        <f t="shared" si="55"/>
        <v>0</v>
      </c>
      <c r="I58" s="16">
        <f>H58+(H55*0.25)</f>
        <v>0</v>
      </c>
      <c r="K58" s="12">
        <f t="shared" si="30"/>
        <v>0</v>
      </c>
      <c r="L58" s="19">
        <f t="shared" si="73"/>
        <v>0</v>
      </c>
      <c r="M58" s="16">
        <f>L58+(L55*0.25)</f>
        <v>0</v>
      </c>
      <c r="O58" s="12">
        <f t="shared" si="33"/>
        <v>0</v>
      </c>
      <c r="P58" s="19">
        <f t="shared" si="74"/>
        <v>0</v>
      </c>
      <c r="Q58" s="16">
        <f>P58+(P55*0.25)</f>
        <v>0</v>
      </c>
      <c r="R58" s="11">
        <v>0</v>
      </c>
      <c r="S58" s="12">
        <f t="shared" si="36"/>
        <v>0</v>
      </c>
      <c r="T58" s="19">
        <f t="shared" si="75"/>
        <v>0</v>
      </c>
      <c r="U58" s="16">
        <f>T58+(T55*0.25)</f>
        <v>0</v>
      </c>
      <c r="V58" s="11">
        <v>0</v>
      </c>
      <c r="W58" s="12">
        <f t="shared" si="39"/>
        <v>0</v>
      </c>
      <c r="X58" s="19">
        <f t="shared" si="76"/>
        <v>0</v>
      </c>
      <c r="Y58" s="16">
        <f>X58+(X55*0.25)</f>
        <v>0.125</v>
      </c>
      <c r="AA58" s="12">
        <f t="shared" si="42"/>
        <v>0</v>
      </c>
      <c r="AB58" s="19">
        <f t="shared" si="77"/>
        <v>0</v>
      </c>
      <c r="AC58" s="16">
        <f>AB58+(AB55*0.25)</f>
        <v>0</v>
      </c>
    </row>
    <row r="59" spans="1:29" s="11" customFormat="1" x14ac:dyDescent="0.25">
      <c r="A59" s="32" t="str">
        <f>'5_Insects_Script'!A59</f>
        <v>eWOODY_FUEL_STUMPS_SOUND_DIAMETER</v>
      </c>
      <c r="B59" t="s">
        <v>336</v>
      </c>
      <c r="C59" s="4"/>
      <c r="D59" s="8"/>
      <c r="E59" s="9"/>
      <c r="F59" s="11">
        <v>9.6</v>
      </c>
      <c r="G59" s="12">
        <f t="shared" si="55"/>
        <v>9.6</v>
      </c>
      <c r="H59" s="19">
        <f t="shared" si="55"/>
        <v>9.6</v>
      </c>
      <c r="I59" s="21">
        <f t="shared" si="55"/>
        <v>9.6</v>
      </c>
      <c r="K59" s="12">
        <f t="shared" si="30"/>
        <v>0</v>
      </c>
      <c r="L59" s="19">
        <f t="shared" si="73"/>
        <v>0</v>
      </c>
      <c r="M59" s="21">
        <f t="shared" ref="M59:M79" si="78">L59</f>
        <v>0</v>
      </c>
      <c r="O59" s="12">
        <f t="shared" si="33"/>
        <v>0</v>
      </c>
      <c r="P59" s="19">
        <f t="shared" si="74"/>
        <v>0</v>
      </c>
      <c r="Q59" s="21">
        <f t="shared" ref="Q59:Q79" si="79">P59</f>
        <v>0</v>
      </c>
      <c r="R59" s="11">
        <v>3.5</v>
      </c>
      <c r="S59" s="12">
        <f t="shared" si="36"/>
        <v>3.5</v>
      </c>
      <c r="T59" s="19">
        <f t="shared" si="75"/>
        <v>3.5</v>
      </c>
      <c r="U59" s="21">
        <f t="shared" ref="U59:U79" si="80">T59</f>
        <v>3.5</v>
      </c>
      <c r="W59" s="12">
        <f t="shared" si="39"/>
        <v>0</v>
      </c>
      <c r="X59" s="19">
        <f t="shared" si="76"/>
        <v>0</v>
      </c>
      <c r="Y59" s="21">
        <f t="shared" ref="Y59:Y79" si="81">X59</f>
        <v>0</v>
      </c>
      <c r="AA59" s="12">
        <f t="shared" si="42"/>
        <v>0</v>
      </c>
      <c r="AB59" s="19">
        <f t="shared" si="77"/>
        <v>0</v>
      </c>
      <c r="AC59" s="21">
        <f t="shared" ref="AC59:AC79" si="82">AB59</f>
        <v>0</v>
      </c>
    </row>
    <row r="60" spans="1:29" s="11" customFormat="1" x14ac:dyDescent="0.25">
      <c r="A60" s="32" t="str">
        <f>'5_Insects_Script'!A60</f>
        <v>eWOODY_FUEL_STUMPS_SOUND_HEIGHT</v>
      </c>
      <c r="B60" t="s">
        <v>337</v>
      </c>
      <c r="C60" s="4"/>
      <c r="D60" s="8"/>
      <c r="E60" s="9"/>
      <c r="F60" s="11">
        <v>0.4</v>
      </c>
      <c r="G60" s="12">
        <f t="shared" si="55"/>
        <v>0.4</v>
      </c>
      <c r="H60" s="19">
        <f t="shared" si="55"/>
        <v>0.4</v>
      </c>
      <c r="I60" s="21">
        <f t="shared" si="55"/>
        <v>0.4</v>
      </c>
      <c r="K60" s="12">
        <f t="shared" si="30"/>
        <v>0</v>
      </c>
      <c r="L60" s="19">
        <f t="shared" si="73"/>
        <v>0</v>
      </c>
      <c r="M60" s="21">
        <f t="shared" si="78"/>
        <v>0</v>
      </c>
      <c r="O60" s="12">
        <f t="shared" si="33"/>
        <v>0</v>
      </c>
      <c r="P60" s="19">
        <f t="shared" si="74"/>
        <v>0</v>
      </c>
      <c r="Q60" s="21">
        <f t="shared" si="79"/>
        <v>0</v>
      </c>
      <c r="R60" s="11">
        <v>2</v>
      </c>
      <c r="S60" s="12">
        <f t="shared" si="36"/>
        <v>2</v>
      </c>
      <c r="T60" s="19">
        <f t="shared" si="75"/>
        <v>2</v>
      </c>
      <c r="U60" s="21">
        <f t="shared" si="80"/>
        <v>2</v>
      </c>
      <c r="W60" s="12">
        <f t="shared" si="39"/>
        <v>0</v>
      </c>
      <c r="X60" s="19">
        <f t="shared" si="76"/>
        <v>0</v>
      </c>
      <c r="Y60" s="21">
        <f t="shared" si="81"/>
        <v>0</v>
      </c>
      <c r="AA60" s="12">
        <f t="shared" si="42"/>
        <v>0</v>
      </c>
      <c r="AB60" s="19">
        <f t="shared" si="77"/>
        <v>0</v>
      </c>
      <c r="AC60" s="21">
        <f t="shared" si="82"/>
        <v>0</v>
      </c>
    </row>
    <row r="61" spans="1:29" s="11" customFormat="1" x14ac:dyDescent="0.25">
      <c r="A61" s="32" t="str">
        <f>'5_Insects_Script'!A61</f>
        <v>eWOODY_FUEL_STUMPS_SOUND_STEM_DENSITY</v>
      </c>
      <c r="B61" t="s">
        <v>338</v>
      </c>
      <c r="C61" s="4"/>
      <c r="D61" s="8"/>
      <c r="E61" s="9"/>
      <c r="F61" s="11">
        <v>115</v>
      </c>
      <c r="G61" s="12">
        <f t="shared" si="55"/>
        <v>115</v>
      </c>
      <c r="H61" s="19">
        <f t="shared" si="55"/>
        <v>115</v>
      </c>
      <c r="I61" s="21">
        <f t="shared" si="55"/>
        <v>115</v>
      </c>
      <c r="K61" s="12">
        <f t="shared" si="30"/>
        <v>0</v>
      </c>
      <c r="L61" s="19">
        <f t="shared" si="73"/>
        <v>0</v>
      </c>
      <c r="M61" s="21">
        <f t="shared" si="78"/>
        <v>0</v>
      </c>
      <c r="O61" s="12">
        <f t="shared" si="33"/>
        <v>0</v>
      </c>
      <c r="P61" s="19">
        <f t="shared" si="74"/>
        <v>0</v>
      </c>
      <c r="Q61" s="21">
        <f t="shared" si="79"/>
        <v>0</v>
      </c>
      <c r="R61" s="11">
        <v>50</v>
      </c>
      <c r="S61" s="12">
        <f t="shared" si="36"/>
        <v>50</v>
      </c>
      <c r="T61" s="19">
        <f t="shared" si="75"/>
        <v>50</v>
      </c>
      <c r="U61" s="21">
        <f t="shared" si="80"/>
        <v>50</v>
      </c>
      <c r="W61" s="12">
        <f t="shared" si="39"/>
        <v>0</v>
      </c>
      <c r="X61" s="19">
        <f t="shared" si="76"/>
        <v>0</v>
      </c>
      <c r="Y61" s="21">
        <f t="shared" si="81"/>
        <v>0</v>
      </c>
      <c r="AA61" s="12">
        <f t="shared" si="42"/>
        <v>0</v>
      </c>
      <c r="AB61" s="19">
        <f t="shared" si="77"/>
        <v>0</v>
      </c>
      <c r="AC61" s="21">
        <f t="shared" si="82"/>
        <v>0</v>
      </c>
    </row>
    <row r="62" spans="1:29" s="11" customFormat="1" x14ac:dyDescent="0.25">
      <c r="A62" s="32" t="str">
        <f>'5_Insects_Script'!A62</f>
        <v>eWOODY_FUEL_STUMPS_ROTTEN_DIAMETER</v>
      </c>
      <c r="B62" t="s">
        <v>339</v>
      </c>
      <c r="C62" s="4"/>
      <c r="D62" s="8"/>
      <c r="E62" s="9"/>
      <c r="F62" s="11">
        <v>9.6</v>
      </c>
      <c r="G62" s="12">
        <f t="shared" si="55"/>
        <v>9.6</v>
      </c>
      <c r="H62" s="19">
        <f t="shared" si="55"/>
        <v>9.6</v>
      </c>
      <c r="I62" s="21">
        <f t="shared" si="55"/>
        <v>9.6</v>
      </c>
      <c r="K62" s="12">
        <f t="shared" si="30"/>
        <v>0</v>
      </c>
      <c r="L62" s="19">
        <f t="shared" si="73"/>
        <v>0</v>
      </c>
      <c r="M62" s="21">
        <f t="shared" si="78"/>
        <v>0</v>
      </c>
      <c r="O62" s="12">
        <f t="shared" si="33"/>
        <v>0</v>
      </c>
      <c r="P62" s="19">
        <f t="shared" si="74"/>
        <v>0</v>
      </c>
      <c r="Q62" s="21">
        <f t="shared" si="79"/>
        <v>0</v>
      </c>
      <c r="R62" s="11">
        <v>3.5</v>
      </c>
      <c r="S62" s="12">
        <f t="shared" si="36"/>
        <v>3.5</v>
      </c>
      <c r="T62" s="19">
        <f t="shared" si="75"/>
        <v>3.5</v>
      </c>
      <c r="U62" s="21">
        <f t="shared" si="80"/>
        <v>3.5</v>
      </c>
      <c r="V62" s="11">
        <v>10</v>
      </c>
      <c r="W62" s="12">
        <f t="shared" si="39"/>
        <v>10</v>
      </c>
      <c r="X62" s="19">
        <f t="shared" si="76"/>
        <v>10</v>
      </c>
      <c r="Y62" s="21">
        <f t="shared" si="81"/>
        <v>10</v>
      </c>
      <c r="Z62" s="11">
        <v>10</v>
      </c>
      <c r="AA62" s="12">
        <f t="shared" si="42"/>
        <v>10</v>
      </c>
      <c r="AB62" s="19">
        <f t="shared" si="77"/>
        <v>10</v>
      </c>
      <c r="AC62" s="21">
        <f t="shared" si="82"/>
        <v>10</v>
      </c>
    </row>
    <row r="63" spans="1:29" s="11" customFormat="1" x14ac:dyDescent="0.25">
      <c r="A63" s="32" t="str">
        <f>'5_Insects_Script'!A63</f>
        <v>eWOODY_FUEL_STUMPS_ROTTEN_HEIGHT</v>
      </c>
      <c r="B63" t="s">
        <v>340</v>
      </c>
      <c r="C63" s="4"/>
      <c r="D63" s="8"/>
      <c r="E63" s="9"/>
      <c r="F63" s="11">
        <v>0.4</v>
      </c>
      <c r="G63" s="12">
        <f t="shared" si="55"/>
        <v>0.4</v>
      </c>
      <c r="H63" s="19">
        <f t="shared" si="55"/>
        <v>0.4</v>
      </c>
      <c r="I63" s="21">
        <f t="shared" si="55"/>
        <v>0.4</v>
      </c>
      <c r="K63" s="12">
        <f t="shared" si="30"/>
        <v>0</v>
      </c>
      <c r="L63" s="19">
        <f t="shared" si="73"/>
        <v>0</v>
      </c>
      <c r="M63" s="21">
        <f t="shared" si="78"/>
        <v>0</v>
      </c>
      <c r="O63" s="12">
        <f t="shared" si="33"/>
        <v>0</v>
      </c>
      <c r="P63" s="19">
        <f t="shared" si="74"/>
        <v>0</v>
      </c>
      <c r="Q63" s="21">
        <f t="shared" si="79"/>
        <v>0</v>
      </c>
      <c r="R63" s="11">
        <v>2</v>
      </c>
      <c r="S63" s="12">
        <f t="shared" si="36"/>
        <v>2</v>
      </c>
      <c r="T63" s="19">
        <f t="shared" si="75"/>
        <v>2</v>
      </c>
      <c r="U63" s="21">
        <f t="shared" si="80"/>
        <v>2</v>
      </c>
      <c r="V63" s="11">
        <v>1</v>
      </c>
      <c r="W63" s="12">
        <f t="shared" si="39"/>
        <v>1</v>
      </c>
      <c r="X63" s="19">
        <f t="shared" si="76"/>
        <v>1</v>
      </c>
      <c r="Y63" s="21">
        <f t="shared" si="81"/>
        <v>1</v>
      </c>
      <c r="Z63" s="11">
        <v>1</v>
      </c>
      <c r="AA63" s="12">
        <f t="shared" si="42"/>
        <v>1</v>
      </c>
      <c r="AB63" s="19">
        <f t="shared" si="77"/>
        <v>1</v>
      </c>
      <c r="AC63" s="21">
        <f t="shared" si="82"/>
        <v>1</v>
      </c>
    </row>
    <row r="64" spans="1:29" s="11" customFormat="1" x14ac:dyDescent="0.25">
      <c r="A64" s="32" t="str">
        <f>'5_Insects_Script'!A64</f>
        <v>eWOODY_FUEL_STUMPS_ROTTEN_STEM_DENSITY</v>
      </c>
      <c r="B64" t="s">
        <v>341</v>
      </c>
      <c r="C64" s="4"/>
      <c r="D64" s="8"/>
      <c r="E64" s="9"/>
      <c r="F64" s="11">
        <v>115</v>
      </c>
      <c r="G64" s="12">
        <f t="shared" si="55"/>
        <v>115</v>
      </c>
      <c r="H64" s="19">
        <f t="shared" si="55"/>
        <v>115</v>
      </c>
      <c r="I64" s="21">
        <f t="shared" si="55"/>
        <v>115</v>
      </c>
      <c r="K64" s="12">
        <f t="shared" si="30"/>
        <v>0</v>
      </c>
      <c r="L64" s="19">
        <f t="shared" si="73"/>
        <v>0</v>
      </c>
      <c r="M64" s="21">
        <f t="shared" si="78"/>
        <v>0</v>
      </c>
      <c r="O64" s="12">
        <f t="shared" si="33"/>
        <v>0</v>
      </c>
      <c r="P64" s="19">
        <f t="shared" si="74"/>
        <v>0</v>
      </c>
      <c r="Q64" s="21">
        <f t="shared" si="79"/>
        <v>0</v>
      </c>
      <c r="R64" s="11">
        <v>50</v>
      </c>
      <c r="S64" s="12">
        <f t="shared" si="36"/>
        <v>50</v>
      </c>
      <c r="T64" s="19">
        <f t="shared" si="75"/>
        <v>50</v>
      </c>
      <c r="U64" s="21">
        <f t="shared" si="80"/>
        <v>50</v>
      </c>
      <c r="V64" s="11">
        <v>5</v>
      </c>
      <c r="W64" s="12">
        <f t="shared" si="39"/>
        <v>5</v>
      </c>
      <c r="X64" s="19">
        <f t="shared" si="76"/>
        <v>5</v>
      </c>
      <c r="Y64" s="21">
        <f t="shared" si="81"/>
        <v>5</v>
      </c>
      <c r="Z64" s="11">
        <v>3</v>
      </c>
      <c r="AA64" s="12">
        <f t="shared" si="42"/>
        <v>3</v>
      </c>
      <c r="AB64" s="19">
        <f t="shared" si="77"/>
        <v>3</v>
      </c>
      <c r="AC64" s="21">
        <f t="shared" si="82"/>
        <v>3</v>
      </c>
    </row>
    <row r="65" spans="1:29" s="11" customFormat="1" x14ac:dyDescent="0.25">
      <c r="A65" s="32" t="str">
        <f>'5_Insects_Script'!A65</f>
        <v>eWOODY_FUEL_STUMPS_LIGHTERED_PITCHY_DIAMETER</v>
      </c>
      <c r="B65" t="s">
        <v>339</v>
      </c>
      <c r="C65" s="4"/>
      <c r="D65" s="8"/>
      <c r="E65" s="9"/>
      <c r="G65" s="12">
        <f t="shared" si="55"/>
        <v>0</v>
      </c>
      <c r="H65" s="19">
        <f t="shared" si="55"/>
        <v>0</v>
      </c>
      <c r="I65" s="21">
        <f t="shared" si="55"/>
        <v>0</v>
      </c>
      <c r="K65" s="12">
        <f t="shared" si="30"/>
        <v>0</v>
      </c>
      <c r="L65" s="19">
        <f t="shared" si="73"/>
        <v>0</v>
      </c>
      <c r="M65" s="21">
        <f t="shared" si="78"/>
        <v>0</v>
      </c>
      <c r="O65" s="12">
        <f t="shared" si="33"/>
        <v>0</v>
      </c>
      <c r="P65" s="19">
        <f t="shared" si="74"/>
        <v>0</v>
      </c>
      <c r="Q65" s="21">
        <f t="shared" si="79"/>
        <v>0</v>
      </c>
      <c r="S65" s="12">
        <f t="shared" si="36"/>
        <v>0</v>
      </c>
      <c r="T65" s="19">
        <f t="shared" si="75"/>
        <v>0</v>
      </c>
      <c r="U65" s="21">
        <f t="shared" si="80"/>
        <v>0</v>
      </c>
      <c r="W65" s="12">
        <f t="shared" si="39"/>
        <v>0</v>
      </c>
      <c r="X65" s="19">
        <f t="shared" si="76"/>
        <v>0</v>
      </c>
      <c r="Y65" s="21">
        <f t="shared" si="81"/>
        <v>0</v>
      </c>
      <c r="AA65" s="12">
        <f t="shared" si="42"/>
        <v>0</v>
      </c>
      <c r="AB65" s="19">
        <f t="shared" si="77"/>
        <v>0</v>
      </c>
      <c r="AC65" s="21">
        <f t="shared" si="82"/>
        <v>0</v>
      </c>
    </row>
    <row r="66" spans="1:29" s="11" customFormat="1" x14ac:dyDescent="0.25">
      <c r="A66" s="32" t="str">
        <f>'5_Insects_Script'!A66</f>
        <v>eWOODY_FUEL_STUMPS_LIGHTERED_PITCHY_HEIGHT</v>
      </c>
      <c r="B66" t="s">
        <v>340</v>
      </c>
      <c r="C66" s="4"/>
      <c r="D66" s="8"/>
      <c r="E66" s="9"/>
      <c r="G66" s="12">
        <f t="shared" si="55"/>
        <v>0</v>
      </c>
      <c r="H66" s="19">
        <f t="shared" si="55"/>
        <v>0</v>
      </c>
      <c r="I66" s="21">
        <f t="shared" si="55"/>
        <v>0</v>
      </c>
      <c r="K66" s="12">
        <f t="shared" si="30"/>
        <v>0</v>
      </c>
      <c r="L66" s="19">
        <f t="shared" si="73"/>
        <v>0</v>
      </c>
      <c r="M66" s="21">
        <f t="shared" si="78"/>
        <v>0</v>
      </c>
      <c r="O66" s="12">
        <f t="shared" si="33"/>
        <v>0</v>
      </c>
      <c r="P66" s="19">
        <f t="shared" si="74"/>
        <v>0</v>
      </c>
      <c r="Q66" s="21">
        <f t="shared" si="79"/>
        <v>0</v>
      </c>
      <c r="S66" s="12">
        <f t="shared" si="36"/>
        <v>0</v>
      </c>
      <c r="T66" s="19">
        <f t="shared" si="75"/>
        <v>0</v>
      </c>
      <c r="U66" s="21">
        <f t="shared" si="80"/>
        <v>0</v>
      </c>
      <c r="W66" s="12">
        <f t="shared" si="39"/>
        <v>0</v>
      </c>
      <c r="X66" s="19">
        <f t="shared" si="76"/>
        <v>0</v>
      </c>
      <c r="Y66" s="21">
        <f t="shared" si="81"/>
        <v>0</v>
      </c>
      <c r="AA66" s="12">
        <f t="shared" si="42"/>
        <v>0</v>
      </c>
      <c r="AB66" s="19">
        <f t="shared" si="77"/>
        <v>0</v>
      </c>
      <c r="AC66" s="21">
        <f t="shared" si="82"/>
        <v>0</v>
      </c>
    </row>
    <row r="67" spans="1:29" s="11" customFormat="1" x14ac:dyDescent="0.25">
      <c r="A67" s="32" t="str">
        <f>'5_Insects_Script'!A67</f>
        <v>eWOODY_FUEL_STUMPS_LIGHTERED_PITCHY_STEM_DENSITY</v>
      </c>
      <c r="B67" t="s">
        <v>341</v>
      </c>
      <c r="C67" s="4"/>
      <c r="D67" s="8"/>
      <c r="E67" s="9"/>
      <c r="G67" s="12">
        <f t="shared" si="55"/>
        <v>0</v>
      </c>
      <c r="H67" s="19">
        <f t="shared" si="55"/>
        <v>0</v>
      </c>
      <c r="I67" s="21">
        <f t="shared" si="55"/>
        <v>0</v>
      </c>
      <c r="K67" s="12">
        <f t="shared" si="30"/>
        <v>0</v>
      </c>
      <c r="L67" s="19">
        <f t="shared" si="73"/>
        <v>0</v>
      </c>
      <c r="M67" s="21">
        <f t="shared" si="78"/>
        <v>0</v>
      </c>
      <c r="O67" s="12">
        <f t="shared" si="33"/>
        <v>0</v>
      </c>
      <c r="P67" s="19">
        <f t="shared" si="74"/>
        <v>0</v>
      </c>
      <c r="Q67" s="21">
        <f t="shared" si="79"/>
        <v>0</v>
      </c>
      <c r="S67" s="12">
        <f t="shared" si="36"/>
        <v>0</v>
      </c>
      <c r="T67" s="19">
        <f t="shared" si="75"/>
        <v>0</v>
      </c>
      <c r="U67" s="21">
        <f t="shared" si="80"/>
        <v>0</v>
      </c>
      <c r="W67" s="12">
        <f t="shared" si="39"/>
        <v>0</v>
      </c>
      <c r="X67" s="19">
        <f t="shared" si="76"/>
        <v>0</v>
      </c>
      <c r="Y67" s="21">
        <f t="shared" si="81"/>
        <v>0</v>
      </c>
      <c r="AA67" s="12">
        <f t="shared" si="42"/>
        <v>0</v>
      </c>
      <c r="AB67" s="19">
        <f t="shared" si="77"/>
        <v>0</v>
      </c>
      <c r="AC67" s="21">
        <f t="shared" si="82"/>
        <v>0</v>
      </c>
    </row>
    <row r="68" spans="1:29" s="11" customFormat="1" x14ac:dyDescent="0.25">
      <c r="A68" s="32" t="str">
        <f>'5_Insects_Script'!A68</f>
        <v>eWOODY_FUEL_PILES_CLEAN_LOADING</v>
      </c>
      <c r="B68" t="s">
        <v>342</v>
      </c>
      <c r="C68" s="4"/>
      <c r="D68" s="8"/>
      <c r="E68" s="9"/>
      <c r="F68" s="11">
        <v>7.8118999999999994E-2</v>
      </c>
      <c r="G68" s="12">
        <f t="shared" si="55"/>
        <v>7.8118999999999994E-2</v>
      </c>
      <c r="H68" s="19">
        <f t="shared" si="55"/>
        <v>7.8118999999999994E-2</v>
      </c>
      <c r="I68" s="21">
        <f t="shared" si="55"/>
        <v>7.8118999999999994E-2</v>
      </c>
      <c r="J68" s="11">
        <v>0</v>
      </c>
      <c r="K68" s="12">
        <f t="shared" si="30"/>
        <v>0</v>
      </c>
      <c r="L68" s="19">
        <f t="shared" si="73"/>
        <v>0</v>
      </c>
      <c r="M68" s="21">
        <f t="shared" si="78"/>
        <v>0</v>
      </c>
      <c r="N68" s="11">
        <v>0</v>
      </c>
      <c r="O68" s="12">
        <f t="shared" si="33"/>
        <v>0</v>
      </c>
      <c r="P68" s="19">
        <f t="shared" si="74"/>
        <v>0</v>
      </c>
      <c r="Q68" s="21">
        <f t="shared" si="79"/>
        <v>0</v>
      </c>
      <c r="R68" s="11">
        <v>8.1810999999999995E-2</v>
      </c>
      <c r="S68" s="12">
        <f t="shared" si="36"/>
        <v>8.1810999999999995E-2</v>
      </c>
      <c r="T68" s="19">
        <f t="shared" si="75"/>
        <v>8.1810999999999995E-2</v>
      </c>
      <c r="U68" s="21">
        <f t="shared" si="80"/>
        <v>8.1810999999999995E-2</v>
      </c>
      <c r="V68" s="11">
        <v>0.13589300000000001</v>
      </c>
      <c r="W68" s="12">
        <f t="shared" si="39"/>
        <v>0.13589300000000001</v>
      </c>
      <c r="X68" s="19">
        <f t="shared" si="76"/>
        <v>0.13589300000000001</v>
      </c>
      <c r="Y68" s="21">
        <f t="shared" si="81"/>
        <v>0.13589300000000001</v>
      </c>
      <c r="Z68" s="11">
        <v>0</v>
      </c>
      <c r="AA68" s="12">
        <f t="shared" si="42"/>
        <v>0</v>
      </c>
      <c r="AB68" s="19">
        <f t="shared" si="77"/>
        <v>0</v>
      </c>
      <c r="AC68" s="21">
        <f t="shared" si="82"/>
        <v>0</v>
      </c>
    </row>
    <row r="69" spans="1:29" s="11" customFormat="1" ht="16.5" customHeight="1" x14ac:dyDescent="0.25">
      <c r="A69" s="32" t="str">
        <f>'5_Insects_Script'!A69</f>
        <v>eWOODY_FUEL_PILES_DIRTY_LOADING</v>
      </c>
      <c r="B69" t="s">
        <v>343</v>
      </c>
      <c r="C69" s="4"/>
      <c r="D69" s="8"/>
      <c r="E69" s="9"/>
      <c r="F69" s="11">
        <v>0</v>
      </c>
      <c r="G69" s="12">
        <f t="shared" si="55"/>
        <v>0</v>
      </c>
      <c r="H69" s="19">
        <f t="shared" si="55"/>
        <v>0</v>
      </c>
      <c r="I69" s="21">
        <f t="shared" si="55"/>
        <v>0</v>
      </c>
      <c r="J69" s="11">
        <v>0</v>
      </c>
      <c r="K69" s="12">
        <f t="shared" si="30"/>
        <v>0</v>
      </c>
      <c r="L69" s="19">
        <f t="shared" si="73"/>
        <v>0</v>
      </c>
      <c r="M69" s="21">
        <f t="shared" si="78"/>
        <v>0</v>
      </c>
      <c r="N69" s="11">
        <v>0</v>
      </c>
      <c r="O69" s="12">
        <f t="shared" si="33"/>
        <v>0</v>
      </c>
      <c r="P69" s="19">
        <f t="shared" si="74"/>
        <v>0</v>
      </c>
      <c r="Q69" s="21">
        <f t="shared" si="79"/>
        <v>0</v>
      </c>
      <c r="R69" s="11">
        <v>0</v>
      </c>
      <c r="S69" s="12">
        <f t="shared" si="36"/>
        <v>0</v>
      </c>
      <c r="T69" s="19">
        <f t="shared" si="75"/>
        <v>0</v>
      </c>
      <c r="U69" s="21">
        <f t="shared" si="80"/>
        <v>0</v>
      </c>
      <c r="V69" s="11">
        <v>0</v>
      </c>
      <c r="W69" s="12">
        <f t="shared" si="39"/>
        <v>0</v>
      </c>
      <c r="X69" s="19">
        <f t="shared" si="76"/>
        <v>0</v>
      </c>
      <c r="Y69" s="21">
        <f t="shared" si="81"/>
        <v>0</v>
      </c>
      <c r="Z69" s="11">
        <v>0</v>
      </c>
      <c r="AA69" s="12">
        <f t="shared" si="42"/>
        <v>0</v>
      </c>
      <c r="AB69" s="19">
        <f t="shared" si="77"/>
        <v>0</v>
      </c>
      <c r="AC69" s="21">
        <f t="shared" si="82"/>
        <v>0</v>
      </c>
    </row>
    <row r="70" spans="1:29" s="11" customFormat="1" x14ac:dyDescent="0.25">
      <c r="A70" s="32" t="str">
        <f>'5_Insects_Script'!A70</f>
        <v>eWOODY_FUEL_PILES_VERYDIRTY_LOADING</v>
      </c>
      <c r="B70" t="s">
        <v>344</v>
      </c>
      <c r="C70" s="4"/>
      <c r="D70" s="8"/>
      <c r="E70" s="9"/>
      <c r="F70" s="11">
        <v>0</v>
      </c>
      <c r="G70" s="12">
        <f t="shared" si="55"/>
        <v>0</v>
      </c>
      <c r="H70" s="19">
        <f t="shared" si="55"/>
        <v>0</v>
      </c>
      <c r="I70" s="21">
        <f t="shared" si="55"/>
        <v>0</v>
      </c>
      <c r="J70" s="11">
        <v>0</v>
      </c>
      <c r="K70" s="12">
        <f t="shared" si="30"/>
        <v>0</v>
      </c>
      <c r="L70" s="19">
        <f t="shared" si="73"/>
        <v>0</v>
      </c>
      <c r="M70" s="21">
        <f t="shared" si="78"/>
        <v>0</v>
      </c>
      <c r="N70" s="11">
        <v>0</v>
      </c>
      <c r="O70" s="12">
        <f t="shared" si="33"/>
        <v>0</v>
      </c>
      <c r="P70" s="19">
        <f t="shared" si="74"/>
        <v>0</v>
      </c>
      <c r="Q70" s="21">
        <f t="shared" si="79"/>
        <v>0</v>
      </c>
      <c r="R70" s="11">
        <v>0</v>
      </c>
      <c r="S70" s="12">
        <f t="shared" si="36"/>
        <v>0</v>
      </c>
      <c r="T70" s="19">
        <f t="shared" si="75"/>
        <v>0</v>
      </c>
      <c r="U70" s="21">
        <f t="shared" si="80"/>
        <v>0</v>
      </c>
      <c r="V70" s="11">
        <v>0</v>
      </c>
      <c r="W70" s="12">
        <f t="shared" si="39"/>
        <v>0</v>
      </c>
      <c r="X70" s="19">
        <f t="shared" si="76"/>
        <v>0</v>
      </c>
      <c r="Y70" s="21">
        <f t="shared" si="81"/>
        <v>0</v>
      </c>
      <c r="Z70" s="11">
        <v>0</v>
      </c>
      <c r="AA70" s="12">
        <f t="shared" si="42"/>
        <v>0</v>
      </c>
      <c r="AB70" s="19">
        <f t="shared" si="77"/>
        <v>0</v>
      </c>
      <c r="AC70" s="21">
        <f t="shared" si="82"/>
        <v>0</v>
      </c>
    </row>
    <row r="71" spans="1:29" s="11" customFormat="1" x14ac:dyDescent="0.25">
      <c r="A71" s="32" t="str">
        <f>'5_Insects_Script'!A71</f>
        <v>eLITTER_LITTER_TYPE_BROADLEAF_DECIDUOUS_RELATIVE_COVER</v>
      </c>
      <c r="B71" t="s">
        <v>345</v>
      </c>
      <c r="C71" s="4"/>
      <c r="D71" s="8"/>
      <c r="E71" s="9"/>
      <c r="G71" s="12">
        <f t="shared" si="55"/>
        <v>0</v>
      </c>
      <c r="H71" s="19">
        <f t="shared" si="55"/>
        <v>0</v>
      </c>
      <c r="I71" s="21">
        <f t="shared" si="55"/>
        <v>0</v>
      </c>
      <c r="K71" s="12">
        <f t="shared" si="30"/>
        <v>0</v>
      </c>
      <c r="L71" s="19">
        <f t="shared" si="73"/>
        <v>0</v>
      </c>
      <c r="M71" s="21">
        <f t="shared" si="78"/>
        <v>0</v>
      </c>
      <c r="O71" s="12">
        <f t="shared" si="33"/>
        <v>0</v>
      </c>
      <c r="P71" s="19">
        <f t="shared" si="74"/>
        <v>0</v>
      </c>
      <c r="Q71" s="21">
        <f t="shared" si="79"/>
        <v>0</v>
      </c>
      <c r="S71" s="12">
        <f t="shared" si="36"/>
        <v>0</v>
      </c>
      <c r="T71" s="19">
        <f t="shared" si="75"/>
        <v>0</v>
      </c>
      <c r="U71" s="21">
        <f t="shared" si="80"/>
        <v>0</v>
      </c>
      <c r="V71" s="11">
        <v>90</v>
      </c>
      <c r="W71" s="12">
        <f t="shared" si="39"/>
        <v>90</v>
      </c>
      <c r="X71" s="19">
        <f t="shared" si="76"/>
        <v>90</v>
      </c>
      <c r="Y71" s="21">
        <f t="shared" si="81"/>
        <v>90</v>
      </c>
      <c r="AA71" s="12">
        <f t="shared" si="42"/>
        <v>0</v>
      </c>
      <c r="AB71" s="19">
        <f t="shared" si="77"/>
        <v>0</v>
      </c>
      <c r="AC71" s="21">
        <f t="shared" si="82"/>
        <v>0</v>
      </c>
    </row>
    <row r="72" spans="1:29" s="11" customFormat="1" x14ac:dyDescent="0.25">
      <c r="A72" s="32" t="str">
        <f>'5_Insects_Script'!A72</f>
        <v>eLITTER_LITTER_TYPE_BROADLEAF_EVERGREEN_RELATIVE_COVER</v>
      </c>
      <c r="B72" t="s">
        <v>346</v>
      </c>
      <c r="C72" s="4"/>
      <c r="D72" s="8"/>
      <c r="E72" s="9"/>
      <c r="G72" s="12">
        <f t="shared" si="55"/>
        <v>0</v>
      </c>
      <c r="H72" s="19">
        <f t="shared" si="55"/>
        <v>0</v>
      </c>
      <c r="I72" s="21">
        <f t="shared" si="55"/>
        <v>0</v>
      </c>
      <c r="J72" s="11">
        <v>100</v>
      </c>
      <c r="K72" s="12">
        <f t="shared" si="30"/>
        <v>100</v>
      </c>
      <c r="L72" s="19">
        <f t="shared" si="73"/>
        <v>100</v>
      </c>
      <c r="M72" s="21">
        <f t="shared" si="78"/>
        <v>100</v>
      </c>
      <c r="O72" s="12">
        <f t="shared" si="33"/>
        <v>0</v>
      </c>
      <c r="P72" s="19">
        <f t="shared" si="74"/>
        <v>0</v>
      </c>
      <c r="Q72" s="21">
        <f t="shared" si="79"/>
        <v>0</v>
      </c>
      <c r="S72" s="12">
        <f t="shared" si="36"/>
        <v>0</v>
      </c>
      <c r="T72" s="19">
        <f t="shared" si="75"/>
        <v>0</v>
      </c>
      <c r="U72" s="21">
        <f t="shared" si="80"/>
        <v>0</v>
      </c>
      <c r="W72" s="12">
        <f t="shared" si="39"/>
        <v>0</v>
      </c>
      <c r="X72" s="19">
        <f t="shared" si="76"/>
        <v>0</v>
      </c>
      <c r="Y72" s="21">
        <f t="shared" si="81"/>
        <v>0</v>
      </c>
      <c r="AA72" s="12">
        <f t="shared" si="42"/>
        <v>0</v>
      </c>
      <c r="AB72" s="19">
        <f t="shared" si="77"/>
        <v>0</v>
      </c>
      <c r="AC72" s="21">
        <f t="shared" si="82"/>
        <v>0</v>
      </c>
    </row>
    <row r="73" spans="1:29" s="11" customFormat="1" x14ac:dyDescent="0.25">
      <c r="A73" s="32" t="str">
        <f>'5_Insects_Script'!A73</f>
        <v>eLITTER_LITTER_TYPE_GRASS_RELATIVE_COVER</v>
      </c>
      <c r="B73" t="s">
        <v>347</v>
      </c>
      <c r="C73" s="4"/>
      <c r="D73" s="8"/>
      <c r="E73" s="9"/>
      <c r="G73" s="12">
        <f t="shared" si="55"/>
        <v>0</v>
      </c>
      <c r="H73" s="19">
        <f t="shared" si="55"/>
        <v>0</v>
      </c>
      <c r="I73" s="21">
        <f t="shared" si="55"/>
        <v>0</v>
      </c>
      <c r="K73" s="12">
        <f t="shared" si="30"/>
        <v>0</v>
      </c>
      <c r="L73" s="19">
        <f t="shared" si="73"/>
        <v>0</v>
      </c>
      <c r="M73" s="21">
        <f t="shared" si="78"/>
        <v>0</v>
      </c>
      <c r="N73" s="11">
        <v>100</v>
      </c>
      <c r="O73" s="12">
        <f t="shared" si="33"/>
        <v>100</v>
      </c>
      <c r="P73" s="19">
        <f t="shared" si="74"/>
        <v>100</v>
      </c>
      <c r="Q73" s="21">
        <f t="shared" si="79"/>
        <v>100</v>
      </c>
      <c r="S73" s="12">
        <f t="shared" si="36"/>
        <v>0</v>
      </c>
      <c r="T73" s="19">
        <f t="shared" si="75"/>
        <v>0</v>
      </c>
      <c r="U73" s="21">
        <f t="shared" si="80"/>
        <v>0</v>
      </c>
      <c r="W73" s="12">
        <f t="shared" si="39"/>
        <v>0</v>
      </c>
      <c r="X73" s="19">
        <f t="shared" si="76"/>
        <v>0</v>
      </c>
      <c r="Y73" s="21">
        <f t="shared" si="81"/>
        <v>0</v>
      </c>
      <c r="AA73" s="12">
        <f t="shared" si="42"/>
        <v>0</v>
      </c>
      <c r="AB73" s="19">
        <f t="shared" si="77"/>
        <v>0</v>
      </c>
      <c r="AC73" s="21">
        <f t="shared" si="82"/>
        <v>0</v>
      </c>
    </row>
    <row r="74" spans="1:29" s="11" customFormat="1" x14ac:dyDescent="0.25">
      <c r="A74" s="32" t="str">
        <f>'5_Insects_Script'!A74</f>
        <v>eLITTER_LITTER_TYPE_LONG_NEEDLE_PINE_RELATIVE_COVER</v>
      </c>
      <c r="B74" t="s">
        <v>348</v>
      </c>
      <c r="C74" s="4"/>
      <c r="D74" s="8"/>
      <c r="E74" s="9"/>
      <c r="F74" s="13">
        <v>50</v>
      </c>
      <c r="G74" s="12">
        <f t="shared" si="55"/>
        <v>50</v>
      </c>
      <c r="H74" s="19">
        <f t="shared" si="55"/>
        <v>50</v>
      </c>
      <c r="I74" s="21">
        <f t="shared" si="55"/>
        <v>50</v>
      </c>
      <c r="K74" s="12">
        <f t="shared" si="30"/>
        <v>0</v>
      </c>
      <c r="L74" s="19">
        <f t="shared" si="73"/>
        <v>0</v>
      </c>
      <c r="M74" s="21">
        <f t="shared" si="78"/>
        <v>0</v>
      </c>
      <c r="O74" s="12">
        <f t="shared" si="33"/>
        <v>0</v>
      </c>
      <c r="P74" s="19">
        <f t="shared" si="74"/>
        <v>0</v>
      </c>
      <c r="Q74" s="21">
        <f t="shared" si="79"/>
        <v>0</v>
      </c>
      <c r="S74" s="12">
        <f t="shared" si="36"/>
        <v>0</v>
      </c>
      <c r="T74" s="19">
        <f t="shared" si="75"/>
        <v>0</v>
      </c>
      <c r="U74" s="21">
        <f t="shared" si="80"/>
        <v>0</v>
      </c>
      <c r="V74" s="11">
        <v>10</v>
      </c>
      <c r="W74" s="12">
        <f t="shared" si="39"/>
        <v>10</v>
      </c>
      <c r="X74" s="19">
        <f t="shared" si="76"/>
        <v>10</v>
      </c>
      <c r="Y74" s="21">
        <f t="shared" si="81"/>
        <v>10</v>
      </c>
      <c r="Z74" s="11">
        <v>40</v>
      </c>
      <c r="AA74" s="12">
        <f t="shared" si="42"/>
        <v>40</v>
      </c>
      <c r="AB74" s="19">
        <f t="shared" si="77"/>
        <v>40</v>
      </c>
      <c r="AC74" s="21">
        <f t="shared" si="82"/>
        <v>40</v>
      </c>
    </row>
    <row r="75" spans="1:29" s="11" customFormat="1" x14ac:dyDescent="0.25">
      <c r="A75" s="32" t="str">
        <f>'5_Insects_Script'!A75</f>
        <v>eLITTER_LITTER_TYPE_OTHER_CONIFER_RELATIVE_COVER</v>
      </c>
      <c r="B75" t="s">
        <v>349</v>
      </c>
      <c r="C75" s="4"/>
      <c r="D75" s="8"/>
      <c r="E75" s="9"/>
      <c r="F75" s="13">
        <v>50</v>
      </c>
      <c r="G75" s="12">
        <f t="shared" si="55"/>
        <v>50</v>
      </c>
      <c r="H75" s="19">
        <f t="shared" si="55"/>
        <v>50</v>
      </c>
      <c r="I75" s="21">
        <f t="shared" si="55"/>
        <v>50</v>
      </c>
      <c r="K75" s="12">
        <f t="shared" si="30"/>
        <v>0</v>
      </c>
      <c r="L75" s="19">
        <f t="shared" si="73"/>
        <v>0</v>
      </c>
      <c r="M75" s="21">
        <f t="shared" si="78"/>
        <v>0</v>
      </c>
      <c r="O75" s="12">
        <f t="shared" si="33"/>
        <v>0</v>
      </c>
      <c r="P75" s="19">
        <f t="shared" si="74"/>
        <v>0</v>
      </c>
      <c r="Q75" s="21">
        <f t="shared" si="79"/>
        <v>0</v>
      </c>
      <c r="R75" s="11">
        <v>100</v>
      </c>
      <c r="S75" s="12">
        <f t="shared" si="36"/>
        <v>100</v>
      </c>
      <c r="T75" s="19">
        <f t="shared" si="75"/>
        <v>100</v>
      </c>
      <c r="U75" s="21">
        <f t="shared" si="80"/>
        <v>100</v>
      </c>
      <c r="W75" s="12">
        <f t="shared" si="39"/>
        <v>0</v>
      </c>
      <c r="X75" s="19">
        <f t="shared" si="76"/>
        <v>0</v>
      </c>
      <c r="Y75" s="21">
        <f t="shared" si="81"/>
        <v>0</v>
      </c>
      <c r="AA75" s="12">
        <f t="shared" si="42"/>
        <v>0</v>
      </c>
      <c r="AB75" s="19">
        <f t="shared" si="77"/>
        <v>0</v>
      </c>
      <c r="AC75" s="21">
        <f t="shared" si="82"/>
        <v>0</v>
      </c>
    </row>
    <row r="76" spans="1:29" s="11" customFormat="1" x14ac:dyDescent="0.25">
      <c r="A76" s="32" t="str">
        <f>'5_Insects_Script'!A76</f>
        <v>eLITTER_LITTER_TYPE_PALM_FROND_RELATIVE_COVER</v>
      </c>
      <c r="B76" t="s">
        <v>350</v>
      </c>
      <c r="C76" s="4"/>
      <c r="D76" s="8"/>
      <c r="E76" s="9"/>
      <c r="G76" s="12">
        <f t="shared" si="55"/>
        <v>0</v>
      </c>
      <c r="H76" s="19">
        <f t="shared" si="55"/>
        <v>0</v>
      </c>
      <c r="I76" s="21">
        <f t="shared" si="55"/>
        <v>0</v>
      </c>
      <c r="K76" s="12">
        <f t="shared" si="30"/>
        <v>0</v>
      </c>
      <c r="L76" s="19">
        <f t="shared" si="73"/>
        <v>0</v>
      </c>
      <c r="M76" s="21">
        <f t="shared" si="78"/>
        <v>0</v>
      </c>
      <c r="O76" s="12">
        <f t="shared" si="33"/>
        <v>0</v>
      </c>
      <c r="P76" s="19">
        <f t="shared" si="74"/>
        <v>0</v>
      </c>
      <c r="Q76" s="21">
        <f t="shared" si="79"/>
        <v>0</v>
      </c>
      <c r="S76" s="12">
        <f t="shared" si="36"/>
        <v>0</v>
      </c>
      <c r="T76" s="19">
        <f t="shared" si="75"/>
        <v>0</v>
      </c>
      <c r="U76" s="21">
        <f t="shared" si="80"/>
        <v>0</v>
      </c>
      <c r="W76" s="12">
        <f t="shared" si="39"/>
        <v>0</v>
      </c>
      <c r="X76" s="19">
        <f t="shared" si="76"/>
        <v>0</v>
      </c>
      <c r="Y76" s="21">
        <f t="shared" si="81"/>
        <v>0</v>
      </c>
      <c r="Z76" s="11">
        <v>60</v>
      </c>
      <c r="AA76" s="12">
        <f t="shared" si="42"/>
        <v>60</v>
      </c>
      <c r="AB76" s="19">
        <f t="shared" si="77"/>
        <v>60</v>
      </c>
      <c r="AC76" s="21">
        <f t="shared" si="82"/>
        <v>60</v>
      </c>
    </row>
    <row r="77" spans="1:29" s="11" customFormat="1" x14ac:dyDescent="0.25">
      <c r="A77" s="32" t="str">
        <f>'5_Insects_Script'!A77</f>
        <v>eLITTER_LITTER_TYPE_SHORT_NEEDLE_PINE_RELATIVE_COVER</v>
      </c>
      <c r="B77" t="s">
        <v>351</v>
      </c>
      <c r="C77" s="4"/>
      <c r="D77" s="8"/>
      <c r="E77" s="9"/>
      <c r="G77" s="12">
        <f t="shared" si="55"/>
        <v>0</v>
      </c>
      <c r="H77" s="19">
        <f t="shared" si="55"/>
        <v>0</v>
      </c>
      <c r="I77" s="21">
        <f t="shared" si="55"/>
        <v>0</v>
      </c>
      <c r="K77" s="12">
        <f t="shared" si="30"/>
        <v>0</v>
      </c>
      <c r="L77" s="19">
        <f t="shared" si="73"/>
        <v>0</v>
      </c>
      <c r="M77" s="21">
        <f t="shared" si="78"/>
        <v>0</v>
      </c>
      <c r="O77" s="12">
        <f t="shared" si="33"/>
        <v>0</v>
      </c>
      <c r="P77" s="19">
        <f t="shared" si="74"/>
        <v>0</v>
      </c>
      <c r="Q77" s="21">
        <f t="shared" si="79"/>
        <v>0</v>
      </c>
      <c r="S77" s="12">
        <f t="shared" si="36"/>
        <v>0</v>
      </c>
      <c r="T77" s="19">
        <f t="shared" si="75"/>
        <v>0</v>
      </c>
      <c r="U77" s="21">
        <f t="shared" si="80"/>
        <v>0</v>
      </c>
      <c r="W77" s="12">
        <f t="shared" si="39"/>
        <v>0</v>
      </c>
      <c r="X77" s="19">
        <f t="shared" si="76"/>
        <v>0</v>
      </c>
      <c r="Y77" s="21">
        <f t="shared" si="81"/>
        <v>0</v>
      </c>
      <c r="AA77" s="12">
        <f t="shared" si="42"/>
        <v>0</v>
      </c>
      <c r="AB77" s="19">
        <f t="shared" si="77"/>
        <v>0</v>
      </c>
      <c r="AC77" s="21">
        <f t="shared" si="82"/>
        <v>0</v>
      </c>
    </row>
    <row r="78" spans="1:29" s="11" customFormat="1" x14ac:dyDescent="0.25">
      <c r="A78" s="32" t="str">
        <f>'5_Insects_Script'!A78</f>
        <v>eMOSS_LICHEN_LITTER_GROUND_LICHEN_DEPTH</v>
      </c>
      <c r="B78" t="s">
        <v>352</v>
      </c>
      <c r="C78" s="4"/>
      <c r="D78" s="8"/>
      <c r="E78" s="9"/>
      <c r="G78" s="12">
        <f t="shared" si="55"/>
        <v>0</v>
      </c>
      <c r="H78" s="19">
        <f t="shared" si="55"/>
        <v>0</v>
      </c>
      <c r="I78" s="21">
        <f t="shared" si="55"/>
        <v>0</v>
      </c>
      <c r="K78" s="12">
        <f t="shared" si="30"/>
        <v>0</v>
      </c>
      <c r="L78" s="19">
        <f t="shared" si="73"/>
        <v>0</v>
      </c>
      <c r="M78" s="21">
        <f t="shared" si="78"/>
        <v>0</v>
      </c>
      <c r="O78" s="12">
        <f t="shared" si="33"/>
        <v>0</v>
      </c>
      <c r="P78" s="19">
        <f t="shared" si="74"/>
        <v>0</v>
      </c>
      <c r="Q78" s="21">
        <f t="shared" si="79"/>
        <v>0</v>
      </c>
      <c r="R78" s="11">
        <v>2</v>
      </c>
      <c r="S78" s="12">
        <f t="shared" si="36"/>
        <v>2</v>
      </c>
      <c r="T78" s="19">
        <f t="shared" si="75"/>
        <v>2</v>
      </c>
      <c r="U78" s="21">
        <f t="shared" si="80"/>
        <v>2</v>
      </c>
      <c r="W78" s="12">
        <f t="shared" si="39"/>
        <v>0</v>
      </c>
      <c r="X78" s="19">
        <f t="shared" si="76"/>
        <v>0</v>
      </c>
      <c r="Y78" s="21">
        <f t="shared" si="81"/>
        <v>0</v>
      </c>
      <c r="AA78" s="12">
        <f t="shared" si="42"/>
        <v>0</v>
      </c>
      <c r="AB78" s="19">
        <f t="shared" si="77"/>
        <v>0</v>
      </c>
      <c r="AC78" s="21">
        <f t="shared" si="82"/>
        <v>0</v>
      </c>
    </row>
    <row r="79" spans="1:29" s="11" customFormat="1" x14ac:dyDescent="0.25">
      <c r="A79" s="32" t="str">
        <f>'5_Insects_Script'!A79</f>
        <v>eMOSS_LICHEN_LITTER_GROUND_LICHEN_PERCENT_COVER</v>
      </c>
      <c r="B79" t="s">
        <v>353</v>
      </c>
      <c r="C79" s="4"/>
      <c r="D79" s="8"/>
      <c r="E79" s="9"/>
      <c r="G79" s="12">
        <f t="shared" si="55"/>
        <v>0</v>
      </c>
      <c r="H79" s="19">
        <f t="shared" si="55"/>
        <v>0</v>
      </c>
      <c r="I79" s="21">
        <f t="shared" si="55"/>
        <v>0</v>
      </c>
      <c r="K79" s="12">
        <f t="shared" si="30"/>
        <v>0</v>
      </c>
      <c r="L79" s="19">
        <f t="shared" si="73"/>
        <v>0</v>
      </c>
      <c r="M79" s="21">
        <f t="shared" si="78"/>
        <v>0</v>
      </c>
      <c r="O79" s="12">
        <f t="shared" si="33"/>
        <v>0</v>
      </c>
      <c r="P79" s="19">
        <f t="shared" si="74"/>
        <v>0</v>
      </c>
      <c r="Q79" s="21">
        <f t="shared" si="79"/>
        <v>0</v>
      </c>
      <c r="R79" s="11">
        <v>5</v>
      </c>
      <c r="S79" s="12">
        <f t="shared" si="36"/>
        <v>5</v>
      </c>
      <c r="T79" s="19">
        <f t="shared" si="75"/>
        <v>5</v>
      </c>
      <c r="U79" s="21">
        <f t="shared" si="80"/>
        <v>5</v>
      </c>
      <c r="W79" s="12">
        <f t="shared" si="39"/>
        <v>0</v>
      </c>
      <c r="X79" s="19">
        <f t="shared" si="76"/>
        <v>0</v>
      </c>
      <c r="Y79" s="21">
        <f t="shared" si="81"/>
        <v>0</v>
      </c>
      <c r="AA79" s="12">
        <f t="shared" si="42"/>
        <v>0</v>
      </c>
      <c r="AB79" s="19">
        <f t="shared" si="77"/>
        <v>0</v>
      </c>
      <c r="AC79" s="21">
        <f t="shared" si="82"/>
        <v>0</v>
      </c>
    </row>
    <row r="80" spans="1:29" s="11" customFormat="1" x14ac:dyDescent="0.25">
      <c r="A80" s="32" t="str">
        <f>'5_Insects_Script'!A80</f>
        <v>eMOSS_LICHEN_LITTER_LITTER_DEPTH</v>
      </c>
      <c r="B80" t="s">
        <v>354</v>
      </c>
      <c r="C80" s="4"/>
      <c r="D80" s="8">
        <v>1.5</v>
      </c>
      <c r="E80" s="9">
        <f>1/1.5</f>
        <v>0.66666666666666663</v>
      </c>
      <c r="F80" s="11">
        <v>0.2</v>
      </c>
      <c r="G80" s="12">
        <f t="shared" si="55"/>
        <v>0.2</v>
      </c>
      <c r="H80" s="19">
        <f>G80*$D80</f>
        <v>0.30000000000000004</v>
      </c>
      <c r="I80" s="21">
        <f>H80*$E80</f>
        <v>0.2</v>
      </c>
      <c r="J80" s="11">
        <v>1</v>
      </c>
      <c r="K80" s="12">
        <f t="shared" si="30"/>
        <v>1</v>
      </c>
      <c r="L80" s="19">
        <f>K80*$D80</f>
        <v>1.5</v>
      </c>
      <c r="M80" s="21">
        <f>L80*$E80</f>
        <v>1</v>
      </c>
      <c r="N80" s="11">
        <v>2.5</v>
      </c>
      <c r="O80" s="12">
        <f t="shared" si="33"/>
        <v>2.5</v>
      </c>
      <c r="P80" s="19">
        <f>O80*$D80</f>
        <v>3.75</v>
      </c>
      <c r="Q80" s="21">
        <f>P80*$E80</f>
        <v>2.5</v>
      </c>
      <c r="R80" s="11">
        <v>1</v>
      </c>
      <c r="S80" s="12">
        <f t="shared" si="36"/>
        <v>1</v>
      </c>
      <c r="T80" s="19">
        <f>S80*$D80</f>
        <v>1.5</v>
      </c>
      <c r="U80" s="21">
        <f>T80*$E80</f>
        <v>1</v>
      </c>
      <c r="V80" s="11">
        <v>1.5</v>
      </c>
      <c r="W80" s="12">
        <f t="shared" si="39"/>
        <v>1.5</v>
      </c>
      <c r="X80" s="19">
        <f>W80*$D80</f>
        <v>2.25</v>
      </c>
      <c r="Y80" s="21">
        <f>X80*$E80</f>
        <v>1.5</v>
      </c>
      <c r="Z80" s="11">
        <v>2</v>
      </c>
      <c r="AA80" s="12">
        <f t="shared" si="42"/>
        <v>2</v>
      </c>
      <c r="AB80" s="19">
        <f>AA80*$D80</f>
        <v>3</v>
      </c>
      <c r="AC80" s="21">
        <f>AB80*$E80</f>
        <v>2</v>
      </c>
    </row>
    <row r="81" spans="1:29" s="11" customFormat="1" x14ac:dyDescent="0.25">
      <c r="A81" s="32" t="str">
        <f>'5_Insects_Script'!A81</f>
        <v>eMOSS_LICHEN_LITTER_LITTER_PERCENT_COVER</v>
      </c>
      <c r="B81" t="s">
        <v>355</v>
      </c>
      <c r="C81" s="4"/>
      <c r="D81" s="8">
        <v>1.5</v>
      </c>
      <c r="E81" s="9">
        <f>1/1.5</f>
        <v>0.66666666666666663</v>
      </c>
      <c r="F81" s="11">
        <v>70</v>
      </c>
      <c r="G81" s="12">
        <f t="shared" si="55"/>
        <v>70</v>
      </c>
      <c r="H81" s="19">
        <f>G81*$D81</f>
        <v>105</v>
      </c>
      <c r="I81" s="21">
        <f>H81*$E81</f>
        <v>70</v>
      </c>
      <c r="J81" s="11">
        <v>60</v>
      </c>
      <c r="K81" s="12">
        <f t="shared" si="30"/>
        <v>60</v>
      </c>
      <c r="L81" s="19">
        <f>K81*$D81</f>
        <v>90</v>
      </c>
      <c r="M81" s="21">
        <f>L81*$E81</f>
        <v>60</v>
      </c>
      <c r="N81" s="11">
        <v>5</v>
      </c>
      <c r="O81" s="12">
        <f t="shared" si="33"/>
        <v>5</v>
      </c>
      <c r="P81" s="19">
        <f>O81*$D81</f>
        <v>7.5</v>
      </c>
      <c r="Q81" s="21">
        <f>P81*$E81</f>
        <v>5</v>
      </c>
      <c r="R81" s="11">
        <v>15</v>
      </c>
      <c r="S81" s="12">
        <f t="shared" si="36"/>
        <v>15</v>
      </c>
      <c r="T81" s="19">
        <f>S81*$D81</f>
        <v>22.5</v>
      </c>
      <c r="U81" s="21">
        <f>T81*$E81</f>
        <v>15</v>
      </c>
      <c r="V81" s="11">
        <v>90</v>
      </c>
      <c r="W81" s="12">
        <f t="shared" si="39"/>
        <v>90</v>
      </c>
      <c r="X81" s="19">
        <f>W81*$D81</f>
        <v>135</v>
      </c>
      <c r="Y81" s="21">
        <f>X81*$E81</f>
        <v>90</v>
      </c>
      <c r="Z81" s="11">
        <v>70</v>
      </c>
      <c r="AA81" s="12">
        <f t="shared" si="42"/>
        <v>70</v>
      </c>
      <c r="AB81" s="19">
        <f>AA81*$D81</f>
        <v>105</v>
      </c>
      <c r="AC81" s="21">
        <f>AB81*$E81</f>
        <v>70</v>
      </c>
    </row>
    <row r="82" spans="1:29" s="11" customFormat="1" x14ac:dyDescent="0.25">
      <c r="A82" s="32" t="str">
        <f>'5_Insects_Script'!A82</f>
        <v>eMOSS_LICHEN_LITTER_MOSS_DEPTH</v>
      </c>
      <c r="B82" t="s">
        <v>356</v>
      </c>
      <c r="C82" s="4"/>
      <c r="D82" s="8"/>
      <c r="E82" s="9"/>
      <c r="G82" s="12">
        <f t="shared" si="55"/>
        <v>0</v>
      </c>
      <c r="H82" s="19">
        <f t="shared" si="55"/>
        <v>0</v>
      </c>
      <c r="I82" s="21">
        <f t="shared" si="55"/>
        <v>0</v>
      </c>
      <c r="K82" s="12">
        <f t="shared" si="30"/>
        <v>0</v>
      </c>
      <c r="L82" s="19">
        <f t="shared" ref="L82:L93" si="83">K82</f>
        <v>0</v>
      </c>
      <c r="M82" s="21">
        <f t="shared" ref="M82:M85" si="84">L82</f>
        <v>0</v>
      </c>
      <c r="O82" s="12">
        <f t="shared" si="33"/>
        <v>0</v>
      </c>
      <c r="P82" s="19">
        <f t="shared" ref="P82:P93" si="85">O82</f>
        <v>0</v>
      </c>
      <c r="Q82" s="21">
        <f t="shared" ref="Q82:Q85" si="86">P82</f>
        <v>0</v>
      </c>
      <c r="R82" s="11">
        <v>2.5</v>
      </c>
      <c r="S82" s="12">
        <f t="shared" si="36"/>
        <v>2.5</v>
      </c>
      <c r="T82" s="19">
        <f t="shared" ref="T82:T93" si="87">S82</f>
        <v>2.5</v>
      </c>
      <c r="U82" s="21">
        <f t="shared" ref="U82:U85" si="88">T82</f>
        <v>2.5</v>
      </c>
      <c r="V82" s="11">
        <v>1</v>
      </c>
      <c r="W82" s="12">
        <f t="shared" si="39"/>
        <v>1</v>
      </c>
      <c r="X82" s="19">
        <f t="shared" ref="X82:X93" si="89">W82</f>
        <v>1</v>
      </c>
      <c r="Y82" s="21">
        <f t="shared" ref="Y82:Y85" si="90">X82</f>
        <v>1</v>
      </c>
      <c r="AA82" s="12">
        <f t="shared" si="42"/>
        <v>0</v>
      </c>
      <c r="AB82" s="19">
        <f t="shared" ref="AB82:AB93" si="91">AA82</f>
        <v>0</v>
      </c>
      <c r="AC82" s="21">
        <f t="shared" ref="AC82:AC85" si="92">AB82</f>
        <v>0</v>
      </c>
    </row>
    <row r="83" spans="1:29" s="11" customFormat="1" x14ac:dyDescent="0.25">
      <c r="A83" s="32" t="str">
        <f>'5_Insects_Script'!A83</f>
        <v>eMOSS_LICHEN_LITTER_MOSS_PERCENT_COVER</v>
      </c>
      <c r="B83" t="s">
        <v>357</v>
      </c>
      <c r="C83" s="4"/>
      <c r="D83" s="8"/>
      <c r="E83" s="9"/>
      <c r="G83" s="12">
        <f t="shared" si="55"/>
        <v>0</v>
      </c>
      <c r="H83" s="19">
        <f t="shared" si="55"/>
        <v>0</v>
      </c>
      <c r="I83" s="21">
        <f t="shared" si="55"/>
        <v>0</v>
      </c>
      <c r="K83" s="12">
        <f t="shared" si="30"/>
        <v>0</v>
      </c>
      <c r="L83" s="19">
        <f t="shared" si="83"/>
        <v>0</v>
      </c>
      <c r="M83" s="21">
        <f t="shared" si="84"/>
        <v>0</v>
      </c>
      <c r="O83" s="12">
        <f t="shared" si="33"/>
        <v>0</v>
      </c>
      <c r="P83" s="19">
        <f t="shared" si="85"/>
        <v>0</v>
      </c>
      <c r="Q83" s="21">
        <f t="shared" si="86"/>
        <v>0</v>
      </c>
      <c r="R83" s="11">
        <v>80</v>
      </c>
      <c r="S83" s="12">
        <f t="shared" si="36"/>
        <v>80</v>
      </c>
      <c r="T83" s="19">
        <f t="shared" si="87"/>
        <v>80</v>
      </c>
      <c r="U83" s="21">
        <f t="shared" si="88"/>
        <v>80</v>
      </c>
      <c r="V83" s="11">
        <v>5</v>
      </c>
      <c r="W83" s="12">
        <f t="shared" si="39"/>
        <v>5</v>
      </c>
      <c r="X83" s="19">
        <f t="shared" si="89"/>
        <v>5</v>
      </c>
      <c r="Y83" s="21">
        <f t="shared" si="90"/>
        <v>5</v>
      </c>
      <c r="AA83" s="12">
        <f t="shared" si="42"/>
        <v>0</v>
      </c>
      <c r="AB83" s="19">
        <f t="shared" si="91"/>
        <v>0</v>
      </c>
      <c r="AC83" s="21">
        <f t="shared" si="92"/>
        <v>0</v>
      </c>
    </row>
    <row r="84" spans="1:29" s="11" customFormat="1" x14ac:dyDescent="0.25">
      <c r="A84" s="32" t="str">
        <f>'5_Insects_Script'!A84</f>
        <v>eGROUND_FUEL_DUFF_LOWER_DEPTH</v>
      </c>
      <c r="B84" t="s">
        <v>358</v>
      </c>
      <c r="C84" s="4"/>
      <c r="D84" s="8"/>
      <c r="E84" s="9"/>
      <c r="G84" s="12">
        <f t="shared" si="55"/>
        <v>0</v>
      </c>
      <c r="H84" s="19">
        <f t="shared" si="55"/>
        <v>0</v>
      </c>
      <c r="I84" s="21">
        <f t="shared" si="55"/>
        <v>0</v>
      </c>
      <c r="J84" s="11">
        <v>0.2</v>
      </c>
      <c r="K84" s="12">
        <f t="shared" si="30"/>
        <v>0.2</v>
      </c>
      <c r="L84" s="19">
        <f t="shared" si="83"/>
        <v>0.2</v>
      </c>
      <c r="M84" s="21">
        <f t="shared" si="84"/>
        <v>0.2</v>
      </c>
      <c r="O84" s="12">
        <f t="shared" si="33"/>
        <v>0</v>
      </c>
      <c r="P84" s="19">
        <f t="shared" si="85"/>
        <v>0</v>
      </c>
      <c r="Q84" s="21">
        <f t="shared" si="86"/>
        <v>0</v>
      </c>
      <c r="R84" s="11">
        <v>2</v>
      </c>
      <c r="S84" s="12">
        <f t="shared" si="36"/>
        <v>2</v>
      </c>
      <c r="T84" s="19">
        <f t="shared" si="87"/>
        <v>2</v>
      </c>
      <c r="U84" s="21">
        <f t="shared" si="88"/>
        <v>2</v>
      </c>
      <c r="W84" s="12">
        <f t="shared" si="39"/>
        <v>0</v>
      </c>
      <c r="X84" s="19">
        <f t="shared" si="89"/>
        <v>0</v>
      </c>
      <c r="Y84" s="21">
        <f t="shared" si="90"/>
        <v>0</v>
      </c>
      <c r="AA84" s="12">
        <f t="shared" si="42"/>
        <v>0</v>
      </c>
      <c r="AB84" s="19">
        <f t="shared" si="91"/>
        <v>0</v>
      </c>
      <c r="AC84" s="21">
        <f t="shared" si="92"/>
        <v>0</v>
      </c>
    </row>
    <row r="85" spans="1:29" s="11" customFormat="1" x14ac:dyDescent="0.25">
      <c r="A85" s="32" t="str">
        <f>'5_Insects_Script'!A85</f>
        <v>eGROUND_FUEL_DUFF_LOWER_PERCENT_COVER</v>
      </c>
      <c r="B85" t="s">
        <v>359</v>
      </c>
      <c r="C85" s="4"/>
      <c r="D85" s="8"/>
      <c r="E85" s="9"/>
      <c r="G85" s="12">
        <f t="shared" si="55"/>
        <v>0</v>
      </c>
      <c r="H85" s="19">
        <f t="shared" si="55"/>
        <v>0</v>
      </c>
      <c r="I85" s="21">
        <f t="shared" si="55"/>
        <v>0</v>
      </c>
      <c r="J85" s="11">
        <v>60</v>
      </c>
      <c r="K85" s="12">
        <f t="shared" si="30"/>
        <v>60</v>
      </c>
      <c r="L85" s="19">
        <f t="shared" si="83"/>
        <v>60</v>
      </c>
      <c r="M85" s="21">
        <f t="shared" si="84"/>
        <v>60</v>
      </c>
      <c r="O85" s="12">
        <f t="shared" si="33"/>
        <v>0</v>
      </c>
      <c r="P85" s="19">
        <f t="shared" si="85"/>
        <v>0</v>
      </c>
      <c r="Q85" s="21">
        <f t="shared" si="86"/>
        <v>0</v>
      </c>
      <c r="R85" s="11">
        <v>90</v>
      </c>
      <c r="S85" s="12">
        <f t="shared" si="36"/>
        <v>90</v>
      </c>
      <c r="T85" s="19">
        <f t="shared" si="87"/>
        <v>90</v>
      </c>
      <c r="U85" s="21">
        <f t="shared" si="88"/>
        <v>90</v>
      </c>
      <c r="W85" s="12">
        <f t="shared" si="39"/>
        <v>0</v>
      </c>
      <c r="X85" s="19">
        <f t="shared" si="89"/>
        <v>0</v>
      </c>
      <c r="Y85" s="21">
        <f t="shared" si="90"/>
        <v>0</v>
      </c>
      <c r="AA85" s="12">
        <f t="shared" si="42"/>
        <v>0</v>
      </c>
      <c r="AB85" s="19">
        <f t="shared" si="91"/>
        <v>0</v>
      </c>
      <c r="AC85" s="21">
        <f t="shared" si="92"/>
        <v>0</v>
      </c>
    </row>
    <row r="86" spans="1:29" s="11" customFormat="1" x14ac:dyDescent="0.25">
      <c r="A86" s="32" t="str">
        <f>'5_Insects_Script'!A86</f>
        <v>eGROUND_FUEL_DUFF_UPPER_DEPTH</v>
      </c>
      <c r="B86" t="s">
        <v>360</v>
      </c>
      <c r="C86" s="4"/>
      <c r="D86" s="8"/>
      <c r="E86" s="9">
        <v>1.1000000000000001</v>
      </c>
      <c r="F86" s="11">
        <v>0.5</v>
      </c>
      <c r="G86" s="12">
        <f t="shared" si="55"/>
        <v>0.5</v>
      </c>
      <c r="H86" s="19">
        <f t="shared" si="55"/>
        <v>0.5</v>
      </c>
      <c r="I86" s="21">
        <f>H86*$E86</f>
        <v>0.55000000000000004</v>
      </c>
      <c r="J86" s="11">
        <v>0.4</v>
      </c>
      <c r="K86" s="12">
        <f t="shared" si="30"/>
        <v>0.4</v>
      </c>
      <c r="L86" s="19">
        <f t="shared" si="83"/>
        <v>0.4</v>
      </c>
      <c r="M86" s="21">
        <f>L86*$E86</f>
        <v>0.44000000000000006</v>
      </c>
      <c r="N86" s="11">
        <v>0.2</v>
      </c>
      <c r="O86" s="12">
        <f t="shared" si="33"/>
        <v>0.2</v>
      </c>
      <c r="P86" s="19">
        <f t="shared" si="85"/>
        <v>0.2</v>
      </c>
      <c r="Q86" s="21">
        <f>P86*$E86</f>
        <v>0.22000000000000003</v>
      </c>
      <c r="R86" s="11">
        <v>4</v>
      </c>
      <c r="S86" s="12">
        <f t="shared" si="36"/>
        <v>4</v>
      </c>
      <c r="T86" s="19">
        <f t="shared" si="87"/>
        <v>4</v>
      </c>
      <c r="U86" s="21">
        <f>T86*$E86</f>
        <v>4.4000000000000004</v>
      </c>
      <c r="V86" s="11">
        <v>1</v>
      </c>
      <c r="W86" s="12">
        <f t="shared" si="39"/>
        <v>1</v>
      </c>
      <c r="X86" s="19">
        <f t="shared" si="89"/>
        <v>1</v>
      </c>
      <c r="Y86" s="21">
        <f>X86*$E86</f>
        <v>1.1000000000000001</v>
      </c>
      <c r="Z86" s="11">
        <v>1.5</v>
      </c>
      <c r="AA86" s="12">
        <f t="shared" si="42"/>
        <v>1.5</v>
      </c>
      <c r="AB86" s="19">
        <f t="shared" si="91"/>
        <v>1.5</v>
      </c>
      <c r="AC86" s="21">
        <f>AB86*$E86</f>
        <v>1.6500000000000001</v>
      </c>
    </row>
    <row r="87" spans="1:29" s="11" customFormat="1" x14ac:dyDescent="0.25">
      <c r="A87" s="32" t="str">
        <f>'5_Insects_Script'!A87</f>
        <v>eGROUND_FUEL_DUFF_UPPER_PERCENT_COVER</v>
      </c>
      <c r="B87" t="s">
        <v>361</v>
      </c>
      <c r="C87" s="4"/>
      <c r="D87" s="8"/>
      <c r="E87" s="9">
        <v>1.1000000000000001</v>
      </c>
      <c r="F87" s="11">
        <v>70</v>
      </c>
      <c r="G87" s="12">
        <f t="shared" si="55"/>
        <v>70</v>
      </c>
      <c r="H87" s="19">
        <f t="shared" si="55"/>
        <v>70</v>
      </c>
      <c r="I87" s="21">
        <f>H87*$E87</f>
        <v>77</v>
      </c>
      <c r="J87" s="11">
        <v>60</v>
      </c>
      <c r="K87" s="12">
        <f t="shared" si="30"/>
        <v>60</v>
      </c>
      <c r="L87" s="19">
        <f t="shared" si="83"/>
        <v>60</v>
      </c>
      <c r="M87" s="21">
        <f>L87*$E87</f>
        <v>66</v>
      </c>
      <c r="N87" s="11">
        <v>70</v>
      </c>
      <c r="O87" s="12">
        <f t="shared" si="33"/>
        <v>70</v>
      </c>
      <c r="P87" s="19">
        <f t="shared" si="85"/>
        <v>70</v>
      </c>
      <c r="Q87" s="21">
        <f>P87*$E87</f>
        <v>77</v>
      </c>
      <c r="R87" s="11">
        <v>100</v>
      </c>
      <c r="S87" s="12">
        <f t="shared" si="36"/>
        <v>100</v>
      </c>
      <c r="T87" s="19">
        <f t="shared" si="87"/>
        <v>100</v>
      </c>
      <c r="U87" s="21">
        <f>T87*$E87</f>
        <v>110.00000000000001</v>
      </c>
      <c r="V87" s="11">
        <v>90</v>
      </c>
      <c r="W87" s="12">
        <f t="shared" si="39"/>
        <v>90</v>
      </c>
      <c r="X87" s="19">
        <f t="shared" si="89"/>
        <v>90</v>
      </c>
      <c r="Y87" s="21">
        <f>X87*$E87</f>
        <v>99.000000000000014</v>
      </c>
      <c r="Z87" s="11">
        <v>70</v>
      </c>
      <c r="AA87" s="12">
        <f t="shared" si="42"/>
        <v>70</v>
      </c>
      <c r="AB87" s="19">
        <f t="shared" si="91"/>
        <v>70</v>
      </c>
      <c r="AC87" s="21">
        <f>AB87*$E87</f>
        <v>77</v>
      </c>
    </row>
    <row r="88" spans="1:29" s="11" customFormat="1" x14ac:dyDescent="0.25">
      <c r="A88" s="32" t="str">
        <f>'5_Insects_Script'!A88</f>
        <v>eGROUND_FUEL_BASAL_ACCUMULATION_DEPTH</v>
      </c>
      <c r="B88" t="s">
        <v>362</v>
      </c>
      <c r="C88" s="4"/>
      <c r="D88" s="8"/>
      <c r="E88" s="9"/>
      <c r="G88" s="12">
        <f t="shared" si="55"/>
        <v>0</v>
      </c>
      <c r="H88" s="19">
        <f t="shared" si="55"/>
        <v>0</v>
      </c>
      <c r="I88" s="21">
        <f t="shared" si="55"/>
        <v>0</v>
      </c>
      <c r="K88" s="12">
        <f t="shared" si="30"/>
        <v>0</v>
      </c>
      <c r="L88" s="19">
        <f t="shared" si="83"/>
        <v>0</v>
      </c>
      <c r="M88" s="21">
        <f t="shared" ref="M88:M93" si="93">L88</f>
        <v>0</v>
      </c>
      <c r="O88" s="12">
        <f t="shared" si="33"/>
        <v>0</v>
      </c>
      <c r="P88" s="19">
        <f t="shared" si="85"/>
        <v>0</v>
      </c>
      <c r="Q88" s="21">
        <f t="shared" ref="Q88:Q93" si="94">P88</f>
        <v>0</v>
      </c>
      <c r="S88" s="12">
        <f t="shared" si="36"/>
        <v>0</v>
      </c>
      <c r="T88" s="19">
        <f t="shared" si="87"/>
        <v>0</v>
      </c>
      <c r="U88" s="21">
        <f t="shared" ref="U88:U93" si="95">T88</f>
        <v>0</v>
      </c>
      <c r="W88" s="12">
        <f t="shared" si="39"/>
        <v>0</v>
      </c>
      <c r="X88" s="19">
        <f t="shared" si="89"/>
        <v>0</v>
      </c>
      <c r="Y88" s="21">
        <f t="shared" ref="Y88:Y93" si="96">X88</f>
        <v>0</v>
      </c>
      <c r="AA88" s="12">
        <f t="shared" si="42"/>
        <v>0</v>
      </c>
      <c r="AB88" s="19">
        <f t="shared" si="91"/>
        <v>0</v>
      </c>
      <c r="AC88" s="21">
        <f t="shared" ref="AC88:AC93" si="97">AB88</f>
        <v>0</v>
      </c>
    </row>
    <row r="89" spans="1:29" s="11" customFormat="1" x14ac:dyDescent="0.25">
      <c r="A89" s="32" t="str">
        <f>'5_Insects_Script'!A89</f>
        <v>eGROUND_FUEL_BASAL_ACCUMULATION_NUMBER_PER_UNIT_AREA</v>
      </c>
      <c r="B89" t="s">
        <v>363</v>
      </c>
      <c r="C89" s="4"/>
      <c r="D89" s="8"/>
      <c r="E89" s="9"/>
      <c r="G89" s="12">
        <f t="shared" si="55"/>
        <v>0</v>
      </c>
      <c r="H89" s="19">
        <f t="shared" si="55"/>
        <v>0</v>
      </c>
      <c r="I89" s="21">
        <f t="shared" si="55"/>
        <v>0</v>
      </c>
      <c r="K89" s="12">
        <f t="shared" si="30"/>
        <v>0</v>
      </c>
      <c r="L89" s="19">
        <f t="shared" si="83"/>
        <v>0</v>
      </c>
      <c r="M89" s="21">
        <f t="shared" si="93"/>
        <v>0</v>
      </c>
      <c r="O89" s="12">
        <f t="shared" si="33"/>
        <v>0</v>
      </c>
      <c r="P89" s="19">
        <f t="shared" si="85"/>
        <v>0</v>
      </c>
      <c r="Q89" s="21">
        <f t="shared" si="94"/>
        <v>0</v>
      </c>
      <c r="S89" s="12">
        <f t="shared" si="36"/>
        <v>0</v>
      </c>
      <c r="T89" s="19">
        <f t="shared" si="87"/>
        <v>0</v>
      </c>
      <c r="U89" s="21">
        <f t="shared" si="95"/>
        <v>0</v>
      </c>
      <c r="W89" s="12">
        <f t="shared" si="39"/>
        <v>0</v>
      </c>
      <c r="X89" s="19">
        <f t="shared" si="89"/>
        <v>0</v>
      </c>
      <c r="Y89" s="21">
        <f t="shared" si="96"/>
        <v>0</v>
      </c>
      <c r="AA89" s="12">
        <f t="shared" si="42"/>
        <v>0</v>
      </c>
      <c r="AB89" s="19">
        <f t="shared" si="91"/>
        <v>0</v>
      </c>
      <c r="AC89" s="21">
        <f t="shared" si="97"/>
        <v>0</v>
      </c>
    </row>
    <row r="90" spans="1:29" s="11" customFormat="1" x14ac:dyDescent="0.25">
      <c r="A90" s="32" t="str">
        <f>'5_Insects_Script'!A90</f>
        <v>eGROUND_FUEL_BASAL_ACCUMULATION_RADIUS</v>
      </c>
      <c r="B90" t="s">
        <v>364</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2" t="str">
        <f>'5_Insects_Script'!A91</f>
        <v>eGROUND_FUEL_SQUIRREL_MIDDENS_DEPTH</v>
      </c>
      <c r="B91" t="s">
        <v>365</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2" t="str">
        <f>'5_Insects_Script'!A92</f>
        <v>eGROUND_FUEL_SQUIRREL_MIDDENS_NUMBER_PER_UNIT_AREA</v>
      </c>
      <c r="B92" t="s">
        <v>366</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2" t="str">
        <f>'5_Insects_Script'!A93</f>
        <v>eGROUND_FUEL_SQUIRREL_MIDDENS_RADIUS</v>
      </c>
      <c r="B93" t="s">
        <v>367</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
    </sheetView>
  </sheetViews>
  <sheetFormatPr defaultRowHeight="15" x14ac:dyDescent="0.25"/>
  <cols>
    <col min="1" max="1" width="131.140625" customWidth="1"/>
    <col min="2" max="2" width="27.42578125" bestFit="1" customWidth="1"/>
    <col min="3" max="3" width="50.7109375" bestFit="1" customWidth="1"/>
    <col min="4" max="4" width="48.5703125" bestFit="1" customWidth="1"/>
    <col min="5" max="5" width="28.7109375" bestFit="1"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278</v>
      </c>
      <c r="C1" s="14" t="s">
        <v>213</v>
      </c>
      <c r="D1" s="2" t="s">
        <v>214</v>
      </c>
      <c r="E1" s="3" t="s">
        <v>212</v>
      </c>
      <c r="F1" s="13" t="s">
        <v>16</v>
      </c>
      <c r="G1" t="s">
        <v>230</v>
      </c>
      <c r="H1" t="s">
        <v>231</v>
      </c>
      <c r="I1" t="s">
        <v>232</v>
      </c>
      <c r="J1" t="s">
        <v>17</v>
      </c>
      <c r="K1" t="s">
        <v>239</v>
      </c>
      <c r="L1" t="s">
        <v>240</v>
      </c>
      <c r="M1" t="s">
        <v>241</v>
      </c>
      <c r="N1" t="s">
        <v>18</v>
      </c>
      <c r="O1" t="s">
        <v>248</v>
      </c>
      <c r="P1" t="s">
        <v>249</v>
      </c>
      <c r="Q1" t="s">
        <v>250</v>
      </c>
      <c r="R1" t="s">
        <v>23</v>
      </c>
      <c r="S1" t="s">
        <v>257</v>
      </c>
      <c r="T1" t="s">
        <v>258</v>
      </c>
      <c r="U1" t="s">
        <v>259</v>
      </c>
      <c r="V1" t="s">
        <v>24</v>
      </c>
      <c r="W1" t="s">
        <v>266</v>
      </c>
      <c r="X1" t="s">
        <v>267</v>
      </c>
      <c r="Y1" t="s">
        <v>268</v>
      </c>
      <c r="Z1" t="s">
        <v>29</v>
      </c>
      <c r="AA1" t="s">
        <v>275</v>
      </c>
      <c r="AB1" t="s">
        <v>276</v>
      </c>
      <c r="AC1" t="s">
        <v>277</v>
      </c>
    </row>
    <row r="2" spans="1:29" s="11" customFormat="1" x14ac:dyDescent="0.25">
      <c r="A2" s="18" t="str">
        <f>'5_Insects_Script'!A2</f>
        <v>eCANOPY_TREES_TOTAL_PERCENT_COVER</v>
      </c>
      <c r="B2" t="s">
        <v>279</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280</v>
      </c>
      <c r="C3" s="4"/>
      <c r="D3" s="5"/>
      <c r="E3" s="6"/>
      <c r="F3" s="11">
        <v>9.6</v>
      </c>
      <c r="G3" s="12">
        <f>F3</f>
        <v>9.6</v>
      </c>
      <c r="H3" s="15">
        <f t="shared" ref="H3:I17" si="0">G3</f>
        <v>9.6</v>
      </c>
      <c r="I3" s="16">
        <f t="shared" si="0"/>
        <v>9.6</v>
      </c>
      <c r="K3" s="12">
        <f>J3</f>
        <v>0</v>
      </c>
      <c r="L3" s="15">
        <f t="shared" ref="L3:L5" si="1">K3</f>
        <v>0</v>
      </c>
      <c r="M3" s="16">
        <f t="shared" ref="M3:M17" si="2">L3</f>
        <v>0</v>
      </c>
      <c r="O3" s="12">
        <f>N3</f>
        <v>0</v>
      </c>
      <c r="P3" s="15">
        <f t="shared" ref="P3:P5" si="3">O3</f>
        <v>0</v>
      </c>
      <c r="Q3" s="16">
        <f t="shared" ref="Q3:Q17" si="4">P3</f>
        <v>0</v>
      </c>
      <c r="R3" s="11">
        <v>2.9</v>
      </c>
      <c r="S3" s="12">
        <f>R3</f>
        <v>2.9</v>
      </c>
      <c r="T3" s="15">
        <f t="shared" ref="T3:T5" si="5">S3</f>
        <v>2.9</v>
      </c>
      <c r="U3" s="16">
        <f t="shared" ref="U3:U17" si="6">T3</f>
        <v>2.9</v>
      </c>
      <c r="V3" s="11">
        <v>14</v>
      </c>
      <c r="W3" s="12">
        <f>V3</f>
        <v>14</v>
      </c>
      <c r="X3" s="15">
        <f t="shared" ref="X3:X5" si="7">W3</f>
        <v>14</v>
      </c>
      <c r="Y3" s="16">
        <f t="shared" ref="Y3:Y17" si="8">X3</f>
        <v>14</v>
      </c>
      <c r="Z3" s="11">
        <v>12</v>
      </c>
      <c r="AA3" s="12">
        <f>Z3</f>
        <v>12</v>
      </c>
      <c r="AB3" s="15">
        <f t="shared" ref="AB3:AB5" si="9">AA3</f>
        <v>12</v>
      </c>
      <c r="AC3" s="16">
        <f t="shared" ref="AC3:AC17" si="10">AB3</f>
        <v>12</v>
      </c>
    </row>
    <row r="4" spans="1:29" s="11" customFormat="1" x14ac:dyDescent="0.25">
      <c r="A4" s="18" t="str">
        <f>'5_Insects_Script'!A4</f>
        <v>eCANOPY_TREES_OVERSTORY_HEIGHT_TO_LIVE_CROWN</v>
      </c>
      <c r="B4" t="s">
        <v>281</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282</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283</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284</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285</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'5_Insects_Script'!A9</f>
        <v>eCANOPY_TREES_MIDSTORY_HEIGHT_TO_LIVE_CROWN</v>
      </c>
      <c r="B9" t="s">
        <v>286</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287</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288</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289</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290</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'5_Insects_Script'!A14</f>
        <v>eCANOPY_TREES_UNDERSTORY_HEIGHT_TO_LIVE_CROWN</v>
      </c>
      <c r="B14" t="s">
        <v>291</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292</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293</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'5_Insects_Script'!A17</f>
        <v>eCANOPY_TREES_UNDERSTORY_STEM_DENSITY</v>
      </c>
      <c r="B17" t="s">
        <v>294</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'5_Insects_Script'!A18</f>
        <v>eCANOPY_SNAGS_CLASS_1_ALL_OTHERS_DIAMETER</v>
      </c>
      <c r="B18" t="s">
        <v>295</v>
      </c>
      <c r="C18" s="39"/>
      <c r="D18" s="41" t="s">
        <v>374</v>
      </c>
      <c r="E18" s="42" t="s">
        <v>374</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296</v>
      </c>
      <c r="C19" s="39"/>
      <c r="D19" s="41" t="s">
        <v>375</v>
      </c>
      <c r="E19" s="42" t="s">
        <v>375</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297</v>
      </c>
      <c r="C20" s="45"/>
      <c r="D20" s="41" t="s">
        <v>376</v>
      </c>
      <c r="E20" s="42" t="s">
        <v>376</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298</v>
      </c>
      <c r="C21" s="47" t="s">
        <v>368</v>
      </c>
      <c r="D21" s="43" t="s">
        <v>368</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299</v>
      </c>
      <c r="C22" s="47" t="s">
        <v>369</v>
      </c>
      <c r="D22" s="43" t="s">
        <v>369</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300</v>
      </c>
      <c r="C23" s="47" t="s">
        <v>370</v>
      </c>
      <c r="D23" s="43" t="s">
        <v>370</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301</v>
      </c>
      <c r="C24" s="48" t="s">
        <v>387</v>
      </c>
      <c r="D24" s="43" t="s">
        <v>371</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302</v>
      </c>
      <c r="C25" s="47" t="s">
        <v>388</v>
      </c>
      <c r="D25" s="43" t="s">
        <v>384</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303</v>
      </c>
      <c r="C26" s="46"/>
      <c r="D26" s="41" t="s">
        <v>377</v>
      </c>
      <c r="E26" s="42" t="s">
        <v>377</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304</v>
      </c>
      <c r="C27" s="39"/>
      <c r="D27" s="41" t="s">
        <v>378</v>
      </c>
      <c r="E27" s="42" t="s">
        <v>378</v>
      </c>
      <c r="G27" s="12">
        <f>F27</f>
        <v>0</v>
      </c>
      <c r="H27" s="15">
        <f t="shared" ref="H27:I28" si="27">G19</f>
        <v>0</v>
      </c>
      <c r="I27" s="20">
        <f t="shared" si="27"/>
        <v>100</v>
      </c>
      <c r="K27" s="12">
        <f>J27</f>
        <v>0</v>
      </c>
      <c r="L27" s="15">
        <f t="shared" ref="L27:L28" si="28">K19</f>
        <v>0</v>
      </c>
      <c r="M27" s="20">
        <f t="shared" ref="M27:M28" si="29">L19</f>
        <v>0</v>
      </c>
      <c r="O27" s="12">
        <f>N27</f>
        <v>0</v>
      </c>
      <c r="P27" s="15">
        <f t="shared" ref="P27:P28" si="30">O19</f>
        <v>0</v>
      </c>
      <c r="Q27" s="20">
        <f t="shared" ref="Q27:Q28" si="31">P19</f>
        <v>0</v>
      </c>
      <c r="R27" s="11">
        <v>20</v>
      </c>
      <c r="S27" s="12">
        <f>R27</f>
        <v>20</v>
      </c>
      <c r="T27" s="15">
        <f t="shared" ref="T27:T28" si="32">S19</f>
        <v>25</v>
      </c>
      <c r="U27" s="20">
        <f t="shared" ref="U27:U28" si="33">T19</f>
        <v>25</v>
      </c>
      <c r="V27" s="11">
        <v>50</v>
      </c>
      <c r="W27" s="12">
        <f>V27</f>
        <v>50</v>
      </c>
      <c r="X27" s="15">
        <f t="shared" ref="X27:X28" si="34">W19</f>
        <v>55</v>
      </c>
      <c r="Y27" s="20">
        <f t="shared" ref="Y27:Y28" si="35">X19</f>
        <v>50</v>
      </c>
      <c r="Z27" s="11">
        <v>70</v>
      </c>
      <c r="AA27" s="12">
        <f>Z27</f>
        <v>70</v>
      </c>
      <c r="AB27" s="15">
        <f t="shared" ref="AB27:AB28" si="36">AA19</f>
        <v>0</v>
      </c>
      <c r="AC27" s="20">
        <f t="shared" ref="AC27:AC28" si="37">AB19</f>
        <v>78</v>
      </c>
    </row>
    <row r="28" spans="1:29" s="11" customFormat="1" x14ac:dyDescent="0.25">
      <c r="A28" s="18" t="str">
        <f>'5_Insects_Script'!A28</f>
        <v>eCANOPY_SNAGS_CLASS_2_STEM_DENSITY</v>
      </c>
      <c r="B28" t="s">
        <v>305</v>
      </c>
      <c r="C28" s="39"/>
      <c r="D28" s="41" t="s">
        <v>379</v>
      </c>
      <c r="E28" s="42" t="s">
        <v>379</v>
      </c>
      <c r="G28" s="12">
        <f t="shared" ref="G28:I91" si="38">F28</f>
        <v>0</v>
      </c>
      <c r="H28" s="15">
        <f t="shared" si="27"/>
        <v>0</v>
      </c>
      <c r="I28" s="20">
        <f t="shared" si="27"/>
        <v>9</v>
      </c>
      <c r="K28" s="12">
        <f t="shared" ref="K28:K91" si="39">J28</f>
        <v>0</v>
      </c>
      <c r="L28" s="15">
        <f t="shared" si="28"/>
        <v>0</v>
      </c>
      <c r="M28" s="20">
        <f t="shared" si="29"/>
        <v>0</v>
      </c>
      <c r="O28" s="12">
        <f t="shared" ref="O28:O91" si="40">N28</f>
        <v>0</v>
      </c>
      <c r="P28" s="15">
        <f t="shared" si="30"/>
        <v>0</v>
      </c>
      <c r="Q28" s="20">
        <f t="shared" si="31"/>
        <v>0</v>
      </c>
      <c r="R28" s="11">
        <v>150</v>
      </c>
      <c r="S28" s="12">
        <f t="shared" ref="S28:S91" si="41">R28</f>
        <v>150</v>
      </c>
      <c r="T28" s="15">
        <f t="shared" si="32"/>
        <v>100</v>
      </c>
      <c r="U28" s="20">
        <f t="shared" si="33"/>
        <v>2625</v>
      </c>
      <c r="V28" s="11">
        <v>10</v>
      </c>
      <c r="W28" s="12">
        <f t="shared" ref="W28:W91" si="42">V28</f>
        <v>10</v>
      </c>
      <c r="X28" s="15">
        <f t="shared" si="34"/>
        <v>5</v>
      </c>
      <c r="Y28" s="20">
        <f t="shared" si="35"/>
        <v>151.25</v>
      </c>
      <c r="Z28" s="11">
        <v>3</v>
      </c>
      <c r="AA28" s="12">
        <f t="shared" ref="AA28:AA91" si="43">Z28</f>
        <v>3</v>
      </c>
      <c r="AB28" s="15">
        <f t="shared" si="36"/>
        <v>0</v>
      </c>
      <c r="AC28" s="20">
        <f t="shared" si="37"/>
        <v>75</v>
      </c>
    </row>
    <row r="29" spans="1:29" s="11" customFormat="1" x14ac:dyDescent="0.25">
      <c r="A29" s="18" t="str">
        <f>'5_Insects_Script'!A29</f>
        <v>eCANOPY_SNAGS_CLASS_3_DIAMETER</v>
      </c>
      <c r="B29" t="s">
        <v>306</v>
      </c>
      <c r="C29" s="39"/>
      <c r="D29" s="41" t="s">
        <v>380</v>
      </c>
      <c r="E29" s="42" t="s">
        <v>380</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'5_Insects_Script'!A30</f>
        <v>eCANOPY_SNAGS_CLASS_3_HEIGHT</v>
      </c>
      <c r="B30" t="s">
        <v>307</v>
      </c>
      <c r="C30" s="39"/>
      <c r="D30" s="41" t="s">
        <v>381</v>
      </c>
      <c r="E30" s="42" t="s">
        <v>381</v>
      </c>
      <c r="F30" s="11">
        <v>60</v>
      </c>
      <c r="G30" s="12">
        <f t="shared" si="38"/>
        <v>60</v>
      </c>
      <c r="H30" s="15">
        <f t="shared" ref="H30:I31" si="44">G27</f>
        <v>0</v>
      </c>
      <c r="I30" s="20">
        <f t="shared" si="44"/>
        <v>0</v>
      </c>
      <c r="K30" s="12">
        <f t="shared" si="39"/>
        <v>0</v>
      </c>
      <c r="L30" s="15">
        <f t="shared" ref="L30:L31" si="45">K27</f>
        <v>0</v>
      </c>
      <c r="M30" s="20">
        <f t="shared" ref="M30:M31" si="46">L27</f>
        <v>0</v>
      </c>
      <c r="O30" s="12">
        <f t="shared" si="40"/>
        <v>0</v>
      </c>
      <c r="P30" s="15">
        <f t="shared" ref="P30:P31" si="47">O27</f>
        <v>0</v>
      </c>
      <c r="Q30" s="20">
        <f t="shared" ref="Q30:Q31" si="48">P27</f>
        <v>0</v>
      </c>
      <c r="R30" s="11">
        <v>15</v>
      </c>
      <c r="S30" s="12">
        <f t="shared" si="41"/>
        <v>15</v>
      </c>
      <c r="T30" s="15">
        <f t="shared" ref="T30:T31" si="49">S27</f>
        <v>20</v>
      </c>
      <c r="U30" s="20">
        <f t="shared" ref="U30:U31" si="50">T27</f>
        <v>25</v>
      </c>
      <c r="V30" s="11">
        <v>40</v>
      </c>
      <c r="W30" s="12">
        <f t="shared" si="42"/>
        <v>40</v>
      </c>
      <c r="X30" s="15">
        <f t="shared" ref="X30:X31" si="51">W27</f>
        <v>50</v>
      </c>
      <c r="Y30" s="20">
        <f t="shared" ref="Y30:Y31" si="52">X27</f>
        <v>55</v>
      </c>
      <c r="Z30" s="11">
        <v>60</v>
      </c>
      <c r="AA30" s="12">
        <f t="shared" si="43"/>
        <v>60</v>
      </c>
      <c r="AB30" s="15">
        <f t="shared" ref="AB30:AB31" si="53">AA27</f>
        <v>70</v>
      </c>
      <c r="AC30" s="20">
        <f t="shared" ref="AC30:AC31" si="54">AB27</f>
        <v>0</v>
      </c>
    </row>
    <row r="31" spans="1:29" s="11" customFormat="1" x14ac:dyDescent="0.25">
      <c r="A31" s="18" t="str">
        <f>'5_Insects_Script'!A31</f>
        <v>eCANOPY_SNAGS_CLASS_3_STEM_DENSITY</v>
      </c>
      <c r="B31" t="s">
        <v>308</v>
      </c>
      <c r="C31" s="39"/>
      <c r="D31" s="41" t="s">
        <v>382</v>
      </c>
      <c r="E31" s="42" t="s">
        <v>382</v>
      </c>
      <c r="F31" s="11">
        <v>3</v>
      </c>
      <c r="G31" s="12">
        <f t="shared" si="38"/>
        <v>3</v>
      </c>
      <c r="H31" s="15">
        <f t="shared" si="44"/>
        <v>0</v>
      </c>
      <c r="I31" s="20">
        <f t="shared" si="44"/>
        <v>0</v>
      </c>
      <c r="K31" s="12">
        <f t="shared" si="39"/>
        <v>0</v>
      </c>
      <c r="L31" s="15">
        <f t="shared" si="45"/>
        <v>0</v>
      </c>
      <c r="M31" s="20">
        <f t="shared" si="46"/>
        <v>0</v>
      </c>
      <c r="O31" s="12">
        <f t="shared" si="40"/>
        <v>0</v>
      </c>
      <c r="P31" s="15">
        <f t="shared" si="47"/>
        <v>0</v>
      </c>
      <c r="Q31" s="20">
        <f t="shared" si="48"/>
        <v>0</v>
      </c>
      <c r="R31" s="11">
        <v>150</v>
      </c>
      <c r="S31" s="12">
        <f t="shared" si="41"/>
        <v>150</v>
      </c>
      <c r="T31" s="15">
        <f t="shared" si="49"/>
        <v>150</v>
      </c>
      <c r="U31" s="20">
        <f t="shared" si="50"/>
        <v>100</v>
      </c>
      <c r="V31" s="11">
        <v>5</v>
      </c>
      <c r="W31" s="12">
        <f t="shared" si="42"/>
        <v>5</v>
      </c>
      <c r="X31" s="15">
        <f t="shared" si="51"/>
        <v>10</v>
      </c>
      <c r="Y31" s="20">
        <f t="shared" si="52"/>
        <v>5</v>
      </c>
      <c r="Z31" s="11">
        <v>3</v>
      </c>
      <c r="AA31" s="12">
        <f t="shared" si="43"/>
        <v>3</v>
      </c>
      <c r="AB31" s="15">
        <f t="shared" si="53"/>
        <v>3</v>
      </c>
      <c r="AC31" s="20">
        <f t="shared" si="54"/>
        <v>0</v>
      </c>
    </row>
    <row r="32" spans="1:29" s="11" customFormat="1" x14ac:dyDescent="0.25">
      <c r="A32" s="18" t="str">
        <f>'5_Insects_Script'!A32</f>
        <v>eCANOPY_LADDER_FUELS_MAXIMUM_HEIGHT</v>
      </c>
      <c r="B32" t="s">
        <v>309</v>
      </c>
      <c r="C32" s="4"/>
      <c r="D32" s="5"/>
      <c r="E32" s="6"/>
      <c r="G32" s="12">
        <f t="shared" si="38"/>
        <v>0</v>
      </c>
      <c r="H32" s="15">
        <f t="shared" ref="H32:H40" si="55">G32</f>
        <v>0</v>
      </c>
      <c r="I32" s="16">
        <f>H32</f>
        <v>0</v>
      </c>
      <c r="K32" s="12">
        <f t="shared" si="39"/>
        <v>0</v>
      </c>
      <c r="L32" s="15">
        <f t="shared" ref="L32:L34" si="56">K32</f>
        <v>0</v>
      </c>
      <c r="M32" s="16">
        <f>L32</f>
        <v>0</v>
      </c>
      <c r="O32" s="12">
        <f t="shared" si="40"/>
        <v>0</v>
      </c>
      <c r="P32" s="15">
        <f t="shared" ref="P32:P34" si="57">O32</f>
        <v>0</v>
      </c>
      <c r="Q32" s="16">
        <f>P32</f>
        <v>0</v>
      </c>
      <c r="R32" s="11">
        <v>4</v>
      </c>
      <c r="S32" s="12">
        <f t="shared" si="41"/>
        <v>4</v>
      </c>
      <c r="T32" s="15">
        <f t="shared" ref="T32:T34" si="58">S32</f>
        <v>4</v>
      </c>
      <c r="U32" s="16">
        <f>T32</f>
        <v>4</v>
      </c>
      <c r="V32" s="11">
        <v>15</v>
      </c>
      <c r="W32" s="12">
        <f t="shared" si="42"/>
        <v>15</v>
      </c>
      <c r="X32" s="15">
        <f t="shared" ref="X32:X34" si="59">W32</f>
        <v>15</v>
      </c>
      <c r="Y32" s="16">
        <f>X32</f>
        <v>15</v>
      </c>
      <c r="AA32" s="12">
        <f t="shared" si="43"/>
        <v>0</v>
      </c>
      <c r="AB32" s="15">
        <f t="shared" ref="AB32:AB34" si="60">AA32</f>
        <v>0</v>
      </c>
      <c r="AC32" s="16">
        <f>AB32</f>
        <v>0</v>
      </c>
    </row>
    <row r="33" spans="1:29" s="11" customFormat="1" x14ac:dyDescent="0.25">
      <c r="A33" s="18" t="str">
        <f>'5_Insects_Script'!A33</f>
        <v>eCANOPY_LADDER_FUELS_MINIMUM_HEIGHT</v>
      </c>
      <c r="B33" t="s">
        <v>310</v>
      </c>
      <c r="C33" s="4"/>
      <c r="D33" s="5"/>
      <c r="E33" s="6"/>
      <c r="G33" s="12">
        <f t="shared" si="38"/>
        <v>0</v>
      </c>
      <c r="H33" s="15">
        <f t="shared" si="55"/>
        <v>0</v>
      </c>
      <c r="I33" s="16">
        <f>H33</f>
        <v>0</v>
      </c>
      <c r="K33" s="12">
        <f t="shared" si="39"/>
        <v>0</v>
      </c>
      <c r="L33" s="15">
        <f t="shared" si="56"/>
        <v>0</v>
      </c>
      <c r="M33" s="16">
        <f>L33</f>
        <v>0</v>
      </c>
      <c r="O33" s="12">
        <f t="shared" si="40"/>
        <v>0</v>
      </c>
      <c r="P33" s="15">
        <f t="shared" si="57"/>
        <v>0</v>
      </c>
      <c r="Q33" s="16">
        <f>P33</f>
        <v>0</v>
      </c>
      <c r="R33" s="11">
        <v>0</v>
      </c>
      <c r="S33" s="12">
        <f t="shared" si="41"/>
        <v>0</v>
      </c>
      <c r="T33" s="15">
        <f t="shared" si="58"/>
        <v>0</v>
      </c>
      <c r="U33" s="16">
        <f>T33</f>
        <v>0</v>
      </c>
      <c r="V33" s="11">
        <v>5</v>
      </c>
      <c r="W33" s="12">
        <f t="shared" si="42"/>
        <v>5</v>
      </c>
      <c r="X33" s="15">
        <f t="shared" si="59"/>
        <v>5</v>
      </c>
      <c r="Y33" s="16">
        <f>X33</f>
        <v>5</v>
      </c>
      <c r="AA33" s="12">
        <f t="shared" si="43"/>
        <v>0</v>
      </c>
      <c r="AB33" s="15">
        <f t="shared" si="60"/>
        <v>0</v>
      </c>
      <c r="AC33" s="16">
        <f>AB33</f>
        <v>0</v>
      </c>
    </row>
    <row r="34" spans="1:29" s="11" customFormat="1" x14ac:dyDescent="0.25">
      <c r="A34" s="18" t="str">
        <f>'5_Insects_Script'!A34</f>
        <v>eSHRUBS_PRIMARY_LAYER_HEIGHT</v>
      </c>
      <c r="B34" t="s">
        <v>311</v>
      </c>
      <c r="C34" s="4"/>
      <c r="D34" s="8"/>
      <c r="E34" s="9"/>
      <c r="F34" s="11">
        <v>2.2000000000000002</v>
      </c>
      <c r="G34" s="12">
        <f t="shared" si="38"/>
        <v>2.2000000000000002</v>
      </c>
      <c r="H34" s="15">
        <f t="shared" si="55"/>
        <v>2.2000000000000002</v>
      </c>
      <c r="I34" s="16">
        <f t="shared" ref="I34:I49" si="61">H34</f>
        <v>2.2000000000000002</v>
      </c>
      <c r="J34" s="11">
        <v>5</v>
      </c>
      <c r="K34" s="12">
        <f t="shared" si="39"/>
        <v>5</v>
      </c>
      <c r="L34" s="15">
        <f t="shared" si="56"/>
        <v>5</v>
      </c>
      <c r="M34" s="16">
        <f t="shared" ref="M34:M49" si="62">L34</f>
        <v>5</v>
      </c>
      <c r="N34" s="11">
        <v>3</v>
      </c>
      <c r="O34" s="12">
        <f t="shared" si="40"/>
        <v>3</v>
      </c>
      <c r="P34" s="15">
        <f t="shared" si="57"/>
        <v>3</v>
      </c>
      <c r="Q34" s="16">
        <f t="shared" ref="Q34:Q49" si="63">P34</f>
        <v>3</v>
      </c>
      <c r="R34" s="11">
        <v>5</v>
      </c>
      <c r="S34" s="12">
        <f t="shared" si="41"/>
        <v>5</v>
      </c>
      <c r="T34" s="15">
        <f t="shared" si="58"/>
        <v>5</v>
      </c>
      <c r="U34" s="16">
        <f t="shared" ref="U34:U49" si="64">T34</f>
        <v>5</v>
      </c>
      <c r="V34" s="11">
        <v>6</v>
      </c>
      <c r="W34" s="12">
        <f t="shared" si="42"/>
        <v>6</v>
      </c>
      <c r="X34" s="15">
        <f t="shared" si="59"/>
        <v>6</v>
      </c>
      <c r="Y34" s="16">
        <f t="shared" ref="Y34:Y49" si="65">X34</f>
        <v>6</v>
      </c>
      <c r="Z34" s="11">
        <v>5</v>
      </c>
      <c r="AA34" s="12">
        <f t="shared" si="43"/>
        <v>5</v>
      </c>
      <c r="AB34" s="15">
        <f t="shared" si="60"/>
        <v>5</v>
      </c>
      <c r="AC34" s="16">
        <f t="shared" ref="AC34:AC49" si="66">AB34</f>
        <v>5</v>
      </c>
    </row>
    <row r="35" spans="1:29" s="11" customFormat="1" x14ac:dyDescent="0.25">
      <c r="A35" s="18" t="str">
        <f>'5_Insects_Script'!A35</f>
        <v>eSHRUBS_PRIMARY_LAYER_PERCENT_COVER</v>
      </c>
      <c r="B35" t="s">
        <v>312</v>
      </c>
      <c r="C35" s="4"/>
      <c r="D35" s="8">
        <v>1.25</v>
      </c>
      <c r="E35" s="9"/>
      <c r="F35" s="11">
        <v>21.6</v>
      </c>
      <c r="G35" s="12">
        <f t="shared" si="38"/>
        <v>21.6</v>
      </c>
      <c r="H35" s="15">
        <f>$D35*G35</f>
        <v>27</v>
      </c>
      <c r="I35" s="16">
        <f t="shared" si="61"/>
        <v>27</v>
      </c>
      <c r="J35" s="11">
        <v>70</v>
      </c>
      <c r="K35" s="12">
        <f t="shared" si="39"/>
        <v>70</v>
      </c>
      <c r="L35" s="15">
        <f>$D35*K35</f>
        <v>87.5</v>
      </c>
      <c r="M35" s="16">
        <f t="shared" si="62"/>
        <v>87.5</v>
      </c>
      <c r="N35" s="11">
        <v>2</v>
      </c>
      <c r="O35" s="12">
        <f t="shared" si="40"/>
        <v>2</v>
      </c>
      <c r="P35" s="15">
        <f>$D35*O35</f>
        <v>2.5</v>
      </c>
      <c r="Q35" s="16">
        <f t="shared" si="63"/>
        <v>2.5</v>
      </c>
      <c r="R35" s="11">
        <v>10</v>
      </c>
      <c r="S35" s="12">
        <f t="shared" si="41"/>
        <v>10</v>
      </c>
      <c r="T35" s="15">
        <f>$D35*S35</f>
        <v>12.5</v>
      </c>
      <c r="U35" s="16">
        <f t="shared" si="64"/>
        <v>12.5</v>
      </c>
      <c r="V35" s="11">
        <v>30</v>
      </c>
      <c r="W35" s="12">
        <f t="shared" si="42"/>
        <v>30</v>
      </c>
      <c r="X35" s="15">
        <f>$D35*W35</f>
        <v>37.5</v>
      </c>
      <c r="Y35" s="16">
        <f t="shared" si="65"/>
        <v>37.5</v>
      </c>
      <c r="Z35" s="11">
        <v>80</v>
      </c>
      <c r="AA35" s="12">
        <f t="shared" si="43"/>
        <v>80</v>
      </c>
      <c r="AB35" s="15">
        <f>$D35*AA35</f>
        <v>100</v>
      </c>
      <c r="AC35" s="16">
        <f t="shared" si="66"/>
        <v>100</v>
      </c>
    </row>
    <row r="36" spans="1:29" s="11" customFormat="1" x14ac:dyDescent="0.25">
      <c r="A36" s="18" t="str">
        <f>'5_Insects_Script'!A36</f>
        <v>eSHRUBS_PRIMARY_LAYER_PERCENT_LIVE</v>
      </c>
      <c r="B36" t="s">
        <v>313</v>
      </c>
      <c r="C36" s="4"/>
      <c r="D36" s="8"/>
      <c r="E36" s="9"/>
      <c r="F36" s="11">
        <v>85</v>
      </c>
      <c r="G36" s="12">
        <f t="shared" si="38"/>
        <v>85</v>
      </c>
      <c r="H36" s="15">
        <f t="shared" si="55"/>
        <v>85</v>
      </c>
      <c r="I36" s="16">
        <f t="shared" si="61"/>
        <v>85</v>
      </c>
      <c r="J36" s="11">
        <v>85</v>
      </c>
      <c r="K36" s="12">
        <f t="shared" si="39"/>
        <v>85</v>
      </c>
      <c r="L36" s="15">
        <f t="shared" ref="L36:L37" si="67">K36</f>
        <v>85</v>
      </c>
      <c r="M36" s="16">
        <f t="shared" si="62"/>
        <v>85</v>
      </c>
      <c r="N36" s="11">
        <v>100</v>
      </c>
      <c r="O36" s="12">
        <f t="shared" si="40"/>
        <v>100</v>
      </c>
      <c r="P36" s="15">
        <f t="shared" ref="P36:P37" si="68">O36</f>
        <v>100</v>
      </c>
      <c r="Q36" s="16">
        <f t="shared" si="63"/>
        <v>100</v>
      </c>
      <c r="R36" s="11">
        <v>90</v>
      </c>
      <c r="S36" s="12">
        <f t="shared" si="41"/>
        <v>90</v>
      </c>
      <c r="T36" s="15">
        <f t="shared" ref="T36:T37" si="69">S36</f>
        <v>90</v>
      </c>
      <c r="U36" s="16">
        <f t="shared" si="64"/>
        <v>90</v>
      </c>
      <c r="V36" s="11">
        <v>85</v>
      </c>
      <c r="W36" s="12">
        <f t="shared" si="42"/>
        <v>85</v>
      </c>
      <c r="X36" s="15">
        <f t="shared" ref="X36:X37" si="70">W36</f>
        <v>85</v>
      </c>
      <c r="Y36" s="16">
        <f t="shared" si="65"/>
        <v>85</v>
      </c>
      <c r="Z36" s="11">
        <v>90</v>
      </c>
      <c r="AA36" s="12">
        <f t="shared" si="43"/>
        <v>90</v>
      </c>
      <c r="AB36" s="15">
        <f t="shared" ref="AB36:AB37" si="71">AA36</f>
        <v>90</v>
      </c>
      <c r="AC36" s="16">
        <f t="shared" si="66"/>
        <v>90</v>
      </c>
    </row>
    <row r="37" spans="1:29" s="11" customFormat="1" x14ac:dyDescent="0.25">
      <c r="A37" s="18" t="str">
        <f>'5_Insects_Script'!A37</f>
        <v>eSHRUBS_SECONDARY_LAYER_HEIGHT</v>
      </c>
      <c r="B37" t="s">
        <v>314</v>
      </c>
      <c r="C37" s="4"/>
      <c r="D37" s="8"/>
      <c r="E37" s="9"/>
      <c r="F37" s="11">
        <v>0.3</v>
      </c>
      <c r="G37" s="12">
        <f t="shared" si="38"/>
        <v>0.3</v>
      </c>
      <c r="H37" s="15">
        <f t="shared" si="55"/>
        <v>0.3</v>
      </c>
      <c r="I37" s="16">
        <f t="shared" si="61"/>
        <v>0.3</v>
      </c>
      <c r="J37" s="11">
        <v>2</v>
      </c>
      <c r="K37" s="12">
        <f t="shared" si="39"/>
        <v>2</v>
      </c>
      <c r="L37" s="15">
        <f t="shared" si="67"/>
        <v>2</v>
      </c>
      <c r="M37" s="16">
        <f t="shared" si="62"/>
        <v>2</v>
      </c>
      <c r="O37" s="12">
        <f t="shared" si="40"/>
        <v>0</v>
      </c>
      <c r="P37" s="15">
        <f t="shared" si="68"/>
        <v>0</v>
      </c>
      <c r="Q37" s="16">
        <f t="shared" si="63"/>
        <v>0</v>
      </c>
      <c r="R37" s="11">
        <v>1</v>
      </c>
      <c r="S37" s="12">
        <f t="shared" si="41"/>
        <v>1</v>
      </c>
      <c r="T37" s="15">
        <f t="shared" si="69"/>
        <v>1</v>
      </c>
      <c r="U37" s="16">
        <f t="shared" si="64"/>
        <v>1</v>
      </c>
      <c r="W37" s="12">
        <f t="shared" si="42"/>
        <v>0</v>
      </c>
      <c r="X37" s="15">
        <f t="shared" si="70"/>
        <v>0</v>
      </c>
      <c r="Y37" s="16">
        <f t="shared" si="65"/>
        <v>0</v>
      </c>
      <c r="AA37" s="12">
        <f t="shared" si="43"/>
        <v>0</v>
      </c>
      <c r="AB37" s="15">
        <f t="shared" si="71"/>
        <v>0</v>
      </c>
      <c r="AC37" s="16">
        <f t="shared" si="66"/>
        <v>0</v>
      </c>
    </row>
    <row r="38" spans="1:29" s="11" customFormat="1" x14ac:dyDescent="0.25">
      <c r="A38" s="18" t="str">
        <f>'5_Insects_Script'!A38</f>
        <v>eSHRUBS_SECONDARY_LAYER_PERCENT_COVER</v>
      </c>
      <c r="B38" t="s">
        <v>315</v>
      </c>
      <c r="C38" s="4"/>
      <c r="D38" s="8">
        <v>1.25</v>
      </c>
      <c r="E38" s="9"/>
      <c r="F38" s="11">
        <v>1.2</v>
      </c>
      <c r="G38" s="12">
        <f t="shared" si="38"/>
        <v>1.2</v>
      </c>
      <c r="H38" s="15">
        <f>$D38*G38</f>
        <v>1.5</v>
      </c>
      <c r="I38" s="16">
        <f t="shared" si="61"/>
        <v>1.5</v>
      </c>
      <c r="J38" s="11">
        <v>5</v>
      </c>
      <c r="K38" s="12">
        <f t="shared" si="39"/>
        <v>5</v>
      </c>
      <c r="L38" s="15">
        <f>$D38*K38</f>
        <v>6.25</v>
      </c>
      <c r="M38" s="16">
        <f t="shared" si="62"/>
        <v>6.25</v>
      </c>
      <c r="O38" s="12">
        <f t="shared" si="40"/>
        <v>0</v>
      </c>
      <c r="P38" s="15">
        <f>$D38*O38</f>
        <v>0</v>
      </c>
      <c r="Q38" s="16">
        <f t="shared" si="63"/>
        <v>0</v>
      </c>
      <c r="R38" s="11">
        <v>20</v>
      </c>
      <c r="S38" s="12">
        <f t="shared" si="41"/>
        <v>20</v>
      </c>
      <c r="T38" s="15">
        <f>$D38*S38</f>
        <v>25</v>
      </c>
      <c r="U38" s="16">
        <f t="shared" si="64"/>
        <v>25</v>
      </c>
      <c r="W38" s="12">
        <f t="shared" si="42"/>
        <v>0</v>
      </c>
      <c r="X38" s="15">
        <f>$D38*W38</f>
        <v>0</v>
      </c>
      <c r="Y38" s="16">
        <f t="shared" si="65"/>
        <v>0</v>
      </c>
      <c r="AA38" s="12">
        <f t="shared" si="43"/>
        <v>0</v>
      </c>
      <c r="AB38" s="15">
        <f>$D38*AA38</f>
        <v>0</v>
      </c>
      <c r="AC38" s="16">
        <f t="shared" si="66"/>
        <v>0</v>
      </c>
    </row>
    <row r="39" spans="1:29" s="11" customFormat="1" x14ac:dyDescent="0.25">
      <c r="A39" s="18" t="str">
        <f>'5_Insects_Script'!A39</f>
        <v>eSHRUBS_SECONDARY_LAYER_PERCENT_LIVE</v>
      </c>
      <c r="B39" t="s">
        <v>316</v>
      </c>
      <c r="C39" s="4"/>
      <c r="D39" s="8"/>
      <c r="E39" s="9"/>
      <c r="F39" s="11">
        <v>95</v>
      </c>
      <c r="G39" s="12">
        <f t="shared" si="38"/>
        <v>95</v>
      </c>
      <c r="H39" s="15">
        <f t="shared" si="55"/>
        <v>95</v>
      </c>
      <c r="I39" s="16">
        <f t="shared" si="61"/>
        <v>95</v>
      </c>
      <c r="J39" s="11">
        <v>85</v>
      </c>
      <c r="K39" s="12">
        <f t="shared" si="39"/>
        <v>85</v>
      </c>
      <c r="L39" s="15">
        <f t="shared" ref="L39:L40" si="72">K39</f>
        <v>85</v>
      </c>
      <c r="M39" s="16">
        <f t="shared" si="62"/>
        <v>85</v>
      </c>
      <c r="O39" s="12">
        <f t="shared" si="40"/>
        <v>0</v>
      </c>
      <c r="P39" s="15">
        <f t="shared" ref="P39:P40" si="73">O39</f>
        <v>0</v>
      </c>
      <c r="Q39" s="16">
        <f t="shared" si="63"/>
        <v>0</v>
      </c>
      <c r="R39" s="11">
        <v>90</v>
      </c>
      <c r="S39" s="12">
        <f t="shared" si="41"/>
        <v>90</v>
      </c>
      <c r="T39" s="15">
        <f t="shared" ref="T39:T40" si="74">S39</f>
        <v>90</v>
      </c>
      <c r="U39" s="16">
        <f t="shared" si="64"/>
        <v>90</v>
      </c>
      <c r="W39" s="12">
        <f t="shared" si="42"/>
        <v>0</v>
      </c>
      <c r="X39" s="15">
        <f t="shared" ref="X39:X40" si="75">W39</f>
        <v>0</v>
      </c>
      <c r="Y39" s="16">
        <f t="shared" si="65"/>
        <v>0</v>
      </c>
      <c r="AA39" s="12">
        <f t="shared" si="43"/>
        <v>0</v>
      </c>
      <c r="AB39" s="15">
        <f t="shared" ref="AB39:AB40" si="76">AA39</f>
        <v>0</v>
      </c>
      <c r="AC39" s="16">
        <f t="shared" si="66"/>
        <v>0</v>
      </c>
    </row>
    <row r="40" spans="1:29" s="11" customFormat="1" x14ac:dyDescent="0.25">
      <c r="A40" s="18" t="str">
        <f>'5_Insects_Script'!A40</f>
        <v>eHERBACEOUS_PRIMARY_LAYER_HEIGHT</v>
      </c>
      <c r="B40" t="s">
        <v>317</v>
      </c>
      <c r="C40" s="4"/>
      <c r="D40" s="8"/>
      <c r="E40" s="9"/>
      <c r="F40" s="11">
        <v>0.9</v>
      </c>
      <c r="G40" s="12">
        <f t="shared" si="38"/>
        <v>0.9</v>
      </c>
      <c r="H40" s="15">
        <f t="shared" si="55"/>
        <v>0.9</v>
      </c>
      <c r="I40" s="16">
        <f t="shared" si="61"/>
        <v>0.9</v>
      </c>
      <c r="K40" s="12">
        <f t="shared" si="39"/>
        <v>0</v>
      </c>
      <c r="L40" s="15">
        <f t="shared" si="72"/>
        <v>0</v>
      </c>
      <c r="M40" s="16">
        <f t="shared" si="62"/>
        <v>0</v>
      </c>
      <c r="N40" s="11">
        <v>2</v>
      </c>
      <c r="O40" s="12">
        <f t="shared" si="40"/>
        <v>2</v>
      </c>
      <c r="P40" s="15">
        <f t="shared" si="73"/>
        <v>2</v>
      </c>
      <c r="Q40" s="16">
        <f t="shared" si="63"/>
        <v>2</v>
      </c>
      <c r="R40" s="11">
        <v>1</v>
      </c>
      <c r="S40" s="12">
        <f t="shared" si="41"/>
        <v>1</v>
      </c>
      <c r="T40" s="15">
        <f t="shared" si="74"/>
        <v>1</v>
      </c>
      <c r="U40" s="16">
        <f t="shared" si="64"/>
        <v>1</v>
      </c>
      <c r="V40" s="11">
        <v>2.5</v>
      </c>
      <c r="W40" s="12">
        <f t="shared" si="42"/>
        <v>2.5</v>
      </c>
      <c r="X40" s="15">
        <f t="shared" si="75"/>
        <v>2.5</v>
      </c>
      <c r="Y40" s="16">
        <f t="shared" si="65"/>
        <v>2.5</v>
      </c>
      <c r="Z40" s="11">
        <v>2</v>
      </c>
      <c r="AA40" s="12">
        <f t="shared" si="43"/>
        <v>2</v>
      </c>
      <c r="AB40" s="15">
        <f t="shared" si="76"/>
        <v>2</v>
      </c>
      <c r="AC40" s="16">
        <f t="shared" si="66"/>
        <v>2</v>
      </c>
    </row>
    <row r="41" spans="1:29" s="11" customFormat="1" x14ac:dyDescent="0.25">
      <c r="A41" s="18" t="str">
        <f>'5_Insects_Script'!A41</f>
        <v>eHERBACEOUS_PRIMARY_LAYER_LOADING</v>
      </c>
      <c r="B41" t="s">
        <v>318</v>
      </c>
      <c r="C41" s="4"/>
      <c r="D41" s="8">
        <v>1.4</v>
      </c>
      <c r="E41" s="9"/>
      <c r="F41" s="11">
        <v>0.1</v>
      </c>
      <c r="G41" s="12">
        <f t="shared" si="38"/>
        <v>0.1</v>
      </c>
      <c r="H41" s="15">
        <f>$D41*G41</f>
        <v>0.13999999999999999</v>
      </c>
      <c r="I41" s="16">
        <f t="shared" si="61"/>
        <v>0.13999999999999999</v>
      </c>
      <c r="K41" s="12">
        <f t="shared" si="39"/>
        <v>0</v>
      </c>
      <c r="L41" s="15">
        <f>$D41*K41</f>
        <v>0</v>
      </c>
      <c r="M41" s="16">
        <f t="shared" si="62"/>
        <v>0</v>
      </c>
      <c r="N41" s="11">
        <v>1</v>
      </c>
      <c r="O41" s="12">
        <f t="shared" si="40"/>
        <v>1</v>
      </c>
      <c r="P41" s="15">
        <f>$D41*O41</f>
        <v>1.4</v>
      </c>
      <c r="Q41" s="16">
        <f t="shared" si="63"/>
        <v>1.4</v>
      </c>
      <c r="R41" s="11">
        <v>0.01</v>
      </c>
      <c r="S41" s="12">
        <f t="shared" si="41"/>
        <v>0.01</v>
      </c>
      <c r="T41" s="15">
        <f>$D41*S41</f>
        <v>1.3999999999999999E-2</v>
      </c>
      <c r="U41" s="16">
        <f t="shared" si="64"/>
        <v>1.3999999999999999E-2</v>
      </c>
      <c r="V41" s="11">
        <v>0.4</v>
      </c>
      <c r="W41" s="12">
        <f t="shared" si="42"/>
        <v>0.4</v>
      </c>
      <c r="X41" s="15">
        <f>$D41*W41</f>
        <v>0.55999999999999994</v>
      </c>
      <c r="Y41" s="16">
        <f t="shared" si="65"/>
        <v>0.55999999999999994</v>
      </c>
      <c r="Z41" s="11">
        <v>0.1</v>
      </c>
      <c r="AA41" s="12">
        <f t="shared" si="43"/>
        <v>0.1</v>
      </c>
      <c r="AB41" s="15">
        <f>$D41*AA41</f>
        <v>0.13999999999999999</v>
      </c>
      <c r="AC41" s="16">
        <f t="shared" si="66"/>
        <v>0.13999999999999999</v>
      </c>
    </row>
    <row r="42" spans="1:29" s="11" customFormat="1" x14ac:dyDescent="0.25">
      <c r="A42" s="18" t="str">
        <f>'5_Insects_Script'!A42</f>
        <v>eHERBACEOUS_PRIMARY_LAYER_PERCENT_COVER</v>
      </c>
      <c r="B42" t="s">
        <v>319</v>
      </c>
      <c r="C42" s="4"/>
      <c r="D42" s="8">
        <v>1.4</v>
      </c>
      <c r="E42" s="9"/>
      <c r="F42" s="11">
        <v>0.7</v>
      </c>
      <c r="G42" s="12">
        <f t="shared" si="38"/>
        <v>0.7</v>
      </c>
      <c r="H42" s="15">
        <f>$D42*G42</f>
        <v>0.97999999999999987</v>
      </c>
      <c r="I42" s="16">
        <f t="shared" si="61"/>
        <v>0.97999999999999987</v>
      </c>
      <c r="K42" s="12">
        <f t="shared" si="39"/>
        <v>0</v>
      </c>
      <c r="L42" s="15">
        <f>$D42*K42</f>
        <v>0</v>
      </c>
      <c r="M42" s="16">
        <f t="shared" si="62"/>
        <v>0</v>
      </c>
      <c r="N42" s="11">
        <v>90</v>
      </c>
      <c r="O42" s="12">
        <f t="shared" si="40"/>
        <v>90</v>
      </c>
      <c r="P42" s="15">
        <f>$D42*O42</f>
        <v>125.99999999999999</v>
      </c>
      <c r="Q42" s="16">
        <f t="shared" si="63"/>
        <v>125.99999999999999</v>
      </c>
      <c r="R42" s="11">
        <v>2</v>
      </c>
      <c r="S42" s="12">
        <f t="shared" si="41"/>
        <v>2</v>
      </c>
      <c r="T42" s="15">
        <f>$D42*S42</f>
        <v>2.8</v>
      </c>
      <c r="U42" s="16">
        <f t="shared" si="64"/>
        <v>2.8</v>
      </c>
      <c r="V42" s="11">
        <v>30</v>
      </c>
      <c r="W42" s="12">
        <f t="shared" si="42"/>
        <v>30</v>
      </c>
      <c r="X42" s="15">
        <f>$D42*W42</f>
        <v>42</v>
      </c>
      <c r="Y42" s="16">
        <f t="shared" si="65"/>
        <v>42</v>
      </c>
      <c r="Z42" s="11">
        <v>20</v>
      </c>
      <c r="AA42" s="12">
        <f t="shared" si="43"/>
        <v>20</v>
      </c>
      <c r="AB42" s="15">
        <f>$D42*AA42</f>
        <v>28</v>
      </c>
      <c r="AC42" s="16">
        <f t="shared" si="66"/>
        <v>28</v>
      </c>
    </row>
    <row r="43" spans="1:29" s="11" customFormat="1" x14ac:dyDescent="0.25">
      <c r="A43" s="18" t="str">
        <f>'5_Insects_Script'!A43</f>
        <v>eHERBACEOUS_PRIMARY_LAYER_PERCENT_LIVE</v>
      </c>
      <c r="B43" t="s">
        <v>320</v>
      </c>
      <c r="C43" s="4"/>
      <c r="D43" s="8"/>
      <c r="E43" s="9"/>
      <c r="F43" s="11">
        <v>95</v>
      </c>
      <c r="G43" s="12">
        <f t="shared" si="38"/>
        <v>95</v>
      </c>
      <c r="H43" s="15">
        <f t="shared" si="38"/>
        <v>95</v>
      </c>
      <c r="I43" s="16">
        <f t="shared" si="61"/>
        <v>95</v>
      </c>
      <c r="K43" s="12">
        <f t="shared" si="39"/>
        <v>0</v>
      </c>
      <c r="L43" s="15">
        <f t="shared" ref="L43:L44" si="77">K43</f>
        <v>0</v>
      </c>
      <c r="M43" s="16">
        <f t="shared" si="62"/>
        <v>0</v>
      </c>
      <c r="N43" s="11">
        <v>85</v>
      </c>
      <c r="O43" s="12">
        <f t="shared" si="40"/>
        <v>85</v>
      </c>
      <c r="P43" s="15">
        <f t="shared" ref="P43:P44" si="78">O43</f>
        <v>85</v>
      </c>
      <c r="Q43" s="16">
        <f t="shared" si="63"/>
        <v>85</v>
      </c>
      <c r="R43" s="11">
        <v>90</v>
      </c>
      <c r="S43" s="12">
        <f t="shared" si="41"/>
        <v>90</v>
      </c>
      <c r="T43" s="15">
        <f t="shared" ref="T43:T44" si="79">S43</f>
        <v>90</v>
      </c>
      <c r="U43" s="16">
        <f t="shared" si="64"/>
        <v>90</v>
      </c>
      <c r="V43" s="11">
        <v>80</v>
      </c>
      <c r="W43" s="12">
        <f t="shared" si="42"/>
        <v>80</v>
      </c>
      <c r="X43" s="15">
        <f t="shared" ref="X43:X44" si="80">W43</f>
        <v>80</v>
      </c>
      <c r="Y43" s="16">
        <f t="shared" si="65"/>
        <v>80</v>
      </c>
      <c r="Z43" s="11">
        <v>60</v>
      </c>
      <c r="AA43" s="12">
        <f t="shared" si="43"/>
        <v>60</v>
      </c>
      <c r="AB43" s="15">
        <f t="shared" ref="AB43:AB44" si="81">AA43</f>
        <v>60</v>
      </c>
      <c r="AC43" s="16">
        <f t="shared" si="66"/>
        <v>60</v>
      </c>
    </row>
    <row r="44" spans="1:29" s="11" customFormat="1" x14ac:dyDescent="0.25">
      <c r="A44" s="18" t="str">
        <f>'5_Insects_Script'!A44</f>
        <v>eHERBACEOUS_SECONDARY_LAYER_HEIGHT</v>
      </c>
      <c r="B44" t="s">
        <v>321</v>
      </c>
      <c r="C44" s="4"/>
      <c r="D44" s="8"/>
      <c r="E44" s="9"/>
      <c r="F44" s="11">
        <v>0.9</v>
      </c>
      <c r="G44" s="12">
        <f t="shared" si="38"/>
        <v>0.9</v>
      </c>
      <c r="H44" s="15">
        <f t="shared" si="38"/>
        <v>0.9</v>
      </c>
      <c r="I44" s="16">
        <f t="shared" si="61"/>
        <v>0.9</v>
      </c>
      <c r="K44" s="12">
        <f t="shared" si="39"/>
        <v>0</v>
      </c>
      <c r="L44" s="15">
        <f t="shared" si="77"/>
        <v>0</v>
      </c>
      <c r="M44" s="16">
        <f t="shared" si="62"/>
        <v>0</v>
      </c>
      <c r="N44" s="11">
        <v>1</v>
      </c>
      <c r="O44" s="12">
        <f t="shared" si="40"/>
        <v>1</v>
      </c>
      <c r="P44" s="15">
        <f t="shared" si="78"/>
        <v>1</v>
      </c>
      <c r="Q44" s="16">
        <f t="shared" si="63"/>
        <v>1</v>
      </c>
      <c r="R44" s="11">
        <v>0.5</v>
      </c>
      <c r="S44" s="12">
        <f t="shared" si="41"/>
        <v>0.5</v>
      </c>
      <c r="T44" s="15">
        <f t="shared" si="79"/>
        <v>0.5</v>
      </c>
      <c r="U44" s="16">
        <f t="shared" si="64"/>
        <v>0.5</v>
      </c>
      <c r="W44" s="12">
        <f t="shared" si="42"/>
        <v>0</v>
      </c>
      <c r="X44" s="15">
        <f t="shared" si="80"/>
        <v>0</v>
      </c>
      <c r="Y44" s="16">
        <f t="shared" si="65"/>
        <v>0</v>
      </c>
      <c r="Z44" s="11">
        <v>1</v>
      </c>
      <c r="AA44" s="12">
        <f t="shared" si="43"/>
        <v>1</v>
      </c>
      <c r="AB44" s="15">
        <f t="shared" si="81"/>
        <v>1</v>
      </c>
      <c r="AC44" s="16">
        <f t="shared" si="66"/>
        <v>1</v>
      </c>
    </row>
    <row r="45" spans="1:29" s="11" customFormat="1" x14ac:dyDescent="0.25">
      <c r="A45" s="18" t="str">
        <f>'5_Insects_Script'!A45</f>
        <v>eHERBACEOUS_SECONDARY_LAYER_LOADING</v>
      </c>
      <c r="B45" t="s">
        <v>322</v>
      </c>
      <c r="C45" s="4"/>
      <c r="D45" s="8">
        <v>1.4</v>
      </c>
      <c r="E45" s="9"/>
      <c r="F45" s="11">
        <v>0.1</v>
      </c>
      <c r="G45" s="12">
        <f t="shared" si="38"/>
        <v>0.1</v>
      </c>
      <c r="H45" s="15">
        <f>$D45*G45</f>
        <v>0.13999999999999999</v>
      </c>
      <c r="I45" s="16">
        <f t="shared" si="61"/>
        <v>0.13999999999999999</v>
      </c>
      <c r="K45" s="12">
        <f t="shared" si="39"/>
        <v>0</v>
      </c>
      <c r="L45" s="15">
        <f>$D45*K45</f>
        <v>0</v>
      </c>
      <c r="M45" s="16">
        <f t="shared" si="62"/>
        <v>0</v>
      </c>
      <c r="N45" s="11">
        <v>0.01</v>
      </c>
      <c r="O45" s="12">
        <f t="shared" si="40"/>
        <v>0.01</v>
      </c>
      <c r="P45" s="15">
        <f>$D45*O45</f>
        <v>1.3999999999999999E-2</v>
      </c>
      <c r="Q45" s="16">
        <f t="shared" si="63"/>
        <v>1.3999999999999999E-2</v>
      </c>
      <c r="R45" s="11">
        <v>0.02</v>
      </c>
      <c r="S45" s="12">
        <f t="shared" si="41"/>
        <v>0.02</v>
      </c>
      <c r="T45" s="15">
        <f>$D45*S45</f>
        <v>2.7999999999999997E-2</v>
      </c>
      <c r="U45" s="16">
        <f t="shared" si="64"/>
        <v>2.7999999999999997E-2</v>
      </c>
      <c r="W45" s="12">
        <f t="shared" si="42"/>
        <v>0</v>
      </c>
      <c r="X45" s="15">
        <f>$D45*W45</f>
        <v>0</v>
      </c>
      <c r="Y45" s="16">
        <f t="shared" si="65"/>
        <v>0</v>
      </c>
      <c r="Z45" s="11">
        <v>0.1</v>
      </c>
      <c r="AA45" s="12">
        <f t="shared" si="43"/>
        <v>0.1</v>
      </c>
      <c r="AB45" s="15">
        <f>$D45*AA45</f>
        <v>0.13999999999999999</v>
      </c>
      <c r="AC45" s="16">
        <f t="shared" si="66"/>
        <v>0.13999999999999999</v>
      </c>
    </row>
    <row r="46" spans="1:29" s="11" customFormat="1" x14ac:dyDescent="0.25">
      <c r="A46" s="18" t="str">
        <f>'5_Insects_Script'!A46</f>
        <v>eHERBACEOUS_SECONDARY_LAYER_PERCENT_COVER</v>
      </c>
      <c r="B46" t="s">
        <v>323</v>
      </c>
      <c r="C46" s="4"/>
      <c r="D46" s="8">
        <v>1.4</v>
      </c>
      <c r="E46" s="9"/>
      <c r="F46" s="11">
        <v>0.2</v>
      </c>
      <c r="G46" s="12">
        <f t="shared" si="38"/>
        <v>0.2</v>
      </c>
      <c r="H46" s="15">
        <f>$D46*G46</f>
        <v>0.27999999999999997</v>
      </c>
      <c r="I46" s="16">
        <f t="shared" si="61"/>
        <v>0.27999999999999997</v>
      </c>
      <c r="K46" s="12">
        <f t="shared" si="39"/>
        <v>0</v>
      </c>
      <c r="L46" s="15">
        <f>$D46*K46</f>
        <v>0</v>
      </c>
      <c r="M46" s="16">
        <f t="shared" si="62"/>
        <v>0</v>
      </c>
      <c r="N46" s="11">
        <v>8</v>
      </c>
      <c r="O46" s="12">
        <f t="shared" si="40"/>
        <v>8</v>
      </c>
      <c r="P46" s="15">
        <f>$D46*O46</f>
        <v>11.2</v>
      </c>
      <c r="Q46" s="16">
        <f t="shared" si="63"/>
        <v>11.2</v>
      </c>
      <c r="R46" s="11">
        <v>5</v>
      </c>
      <c r="S46" s="12">
        <f t="shared" si="41"/>
        <v>5</v>
      </c>
      <c r="T46" s="15">
        <f>$D46*S46</f>
        <v>7</v>
      </c>
      <c r="U46" s="16">
        <f t="shared" si="64"/>
        <v>7</v>
      </c>
      <c r="W46" s="12">
        <f t="shared" si="42"/>
        <v>0</v>
      </c>
      <c r="X46" s="15">
        <f>$D46*W46</f>
        <v>0</v>
      </c>
      <c r="Y46" s="16">
        <f t="shared" si="65"/>
        <v>0</v>
      </c>
      <c r="Z46" s="11">
        <v>20</v>
      </c>
      <c r="AA46" s="12">
        <f t="shared" si="43"/>
        <v>20</v>
      </c>
      <c r="AB46" s="15">
        <f>$D46*AA46</f>
        <v>28</v>
      </c>
      <c r="AC46" s="16">
        <f t="shared" si="66"/>
        <v>28</v>
      </c>
    </row>
    <row r="47" spans="1:29" s="11" customFormat="1" x14ac:dyDescent="0.25">
      <c r="A47" s="18" t="str">
        <f>'5_Insects_Script'!A47</f>
        <v>eHERBACEOUS_SECONDARY_LAYER_PERCENT_LIVE</v>
      </c>
      <c r="B47" t="s">
        <v>324</v>
      </c>
      <c r="C47" s="4"/>
      <c r="D47" s="8"/>
      <c r="E47" s="9"/>
      <c r="F47" s="11">
        <v>85</v>
      </c>
      <c r="G47" s="12">
        <f t="shared" si="38"/>
        <v>85</v>
      </c>
      <c r="H47" s="15">
        <f t="shared" si="38"/>
        <v>85</v>
      </c>
      <c r="I47" s="16">
        <f t="shared" si="61"/>
        <v>85</v>
      </c>
      <c r="K47" s="12">
        <f t="shared" si="39"/>
        <v>0</v>
      </c>
      <c r="L47" s="15">
        <f t="shared" ref="L47" si="82">K47</f>
        <v>0</v>
      </c>
      <c r="M47" s="16">
        <f t="shared" si="62"/>
        <v>0</v>
      </c>
      <c r="N47" s="11">
        <v>70</v>
      </c>
      <c r="O47" s="12">
        <f t="shared" si="40"/>
        <v>70</v>
      </c>
      <c r="P47" s="15">
        <f t="shared" ref="P47" si="83">O47</f>
        <v>70</v>
      </c>
      <c r="Q47" s="16">
        <f t="shared" si="63"/>
        <v>70</v>
      </c>
      <c r="R47" s="11">
        <v>90</v>
      </c>
      <c r="S47" s="12">
        <f t="shared" si="41"/>
        <v>90</v>
      </c>
      <c r="T47" s="15">
        <f t="shared" ref="T47" si="84">S47</f>
        <v>90</v>
      </c>
      <c r="U47" s="16">
        <f t="shared" si="64"/>
        <v>90</v>
      </c>
      <c r="W47" s="12">
        <f t="shared" si="42"/>
        <v>0</v>
      </c>
      <c r="X47" s="15">
        <f t="shared" ref="X47" si="85">W47</f>
        <v>0</v>
      </c>
      <c r="Y47" s="16">
        <f t="shared" si="65"/>
        <v>0</v>
      </c>
      <c r="Z47" s="11">
        <v>60</v>
      </c>
      <c r="AA47" s="12">
        <f t="shared" si="43"/>
        <v>60</v>
      </c>
      <c r="AB47" s="15">
        <f t="shared" ref="AB47" si="86">AA47</f>
        <v>60</v>
      </c>
      <c r="AC47" s="16">
        <f t="shared" si="66"/>
        <v>60</v>
      </c>
    </row>
    <row r="48" spans="1:29" s="11" customFormat="1" x14ac:dyDescent="0.25">
      <c r="A48" s="18" t="str">
        <f>'5_Insects_Script'!A48</f>
        <v>eWOODY_FUEL_ALL_DOWNED_WOODY_FUEL_DEPTH</v>
      </c>
      <c r="B48" t="s">
        <v>325</v>
      </c>
      <c r="C48" s="4"/>
      <c r="D48" s="8">
        <v>1.75</v>
      </c>
      <c r="E48" s="9"/>
      <c r="F48" s="11">
        <v>4</v>
      </c>
      <c r="G48" s="12">
        <f t="shared" si="38"/>
        <v>4</v>
      </c>
      <c r="H48" s="15">
        <f>$D48*G48</f>
        <v>7</v>
      </c>
      <c r="I48" s="16">
        <f t="shared" si="61"/>
        <v>7</v>
      </c>
      <c r="J48" s="11">
        <v>1</v>
      </c>
      <c r="K48" s="12">
        <f t="shared" si="39"/>
        <v>1</v>
      </c>
      <c r="L48" s="15">
        <f>$D48*K48</f>
        <v>1.75</v>
      </c>
      <c r="M48" s="16">
        <f t="shared" si="62"/>
        <v>1.75</v>
      </c>
      <c r="O48" s="12">
        <f t="shared" si="40"/>
        <v>0</v>
      </c>
      <c r="P48" s="15">
        <f>$D48*O48</f>
        <v>0</v>
      </c>
      <c r="Q48" s="16">
        <f t="shared" si="63"/>
        <v>0</v>
      </c>
      <c r="R48" s="11">
        <v>0.5</v>
      </c>
      <c r="S48" s="12">
        <f t="shared" si="41"/>
        <v>0.5</v>
      </c>
      <c r="T48" s="15">
        <f>$D48*S48</f>
        <v>0.875</v>
      </c>
      <c r="U48" s="16">
        <f t="shared" si="64"/>
        <v>0.875</v>
      </c>
      <c r="V48" s="11">
        <v>1</v>
      </c>
      <c r="W48" s="12">
        <f t="shared" si="42"/>
        <v>1</v>
      </c>
      <c r="X48" s="15">
        <f>$D48*W48</f>
        <v>1.75</v>
      </c>
      <c r="Y48" s="16">
        <f t="shared" si="65"/>
        <v>1.75</v>
      </c>
      <c r="Z48" s="11">
        <v>0.5</v>
      </c>
      <c r="AA48" s="12">
        <f t="shared" si="43"/>
        <v>0.5</v>
      </c>
      <c r="AB48" s="15">
        <f>$D48*AA48</f>
        <v>0.875</v>
      </c>
      <c r="AC48" s="16">
        <f t="shared" si="66"/>
        <v>0.875</v>
      </c>
    </row>
    <row r="49" spans="1:29" s="11" customFormat="1" x14ac:dyDescent="0.25">
      <c r="A49" s="18" t="str">
        <f>'5_Insects_Script'!A49</f>
        <v>eWOODY_FUEL_ALL_DOWNED_WOODY_FUEL_TOTAL_PERCENT_COVER</v>
      </c>
      <c r="B49" t="s">
        <v>326</v>
      </c>
      <c r="C49" s="4"/>
      <c r="D49" s="8">
        <v>1.75</v>
      </c>
      <c r="E49" s="9"/>
      <c r="F49" s="11">
        <v>70</v>
      </c>
      <c r="G49" s="12">
        <f t="shared" si="38"/>
        <v>70</v>
      </c>
      <c r="H49" s="15">
        <f>$D49*G49</f>
        <v>122.5</v>
      </c>
      <c r="I49" s="16">
        <f t="shared" si="61"/>
        <v>122.5</v>
      </c>
      <c r="J49" s="11">
        <v>50</v>
      </c>
      <c r="K49" s="12">
        <f t="shared" si="39"/>
        <v>50</v>
      </c>
      <c r="L49" s="15">
        <f>$D49*K49</f>
        <v>87.5</v>
      </c>
      <c r="M49" s="16">
        <f t="shared" si="62"/>
        <v>87.5</v>
      </c>
      <c r="O49" s="12">
        <f t="shared" si="40"/>
        <v>0</v>
      </c>
      <c r="P49" s="15">
        <f>$D49*O49</f>
        <v>0</v>
      </c>
      <c r="Q49" s="16">
        <f t="shared" si="63"/>
        <v>0</v>
      </c>
      <c r="R49" s="11">
        <v>30</v>
      </c>
      <c r="S49" s="12">
        <f t="shared" si="41"/>
        <v>30</v>
      </c>
      <c r="T49" s="15">
        <f>$D49*S49</f>
        <v>52.5</v>
      </c>
      <c r="U49" s="16">
        <f t="shared" si="64"/>
        <v>52.5</v>
      </c>
      <c r="V49" s="11">
        <v>40</v>
      </c>
      <c r="W49" s="12">
        <f t="shared" si="42"/>
        <v>40</v>
      </c>
      <c r="X49" s="15">
        <f>$D49*W49</f>
        <v>70</v>
      </c>
      <c r="Y49" s="16">
        <f t="shared" si="65"/>
        <v>70</v>
      </c>
      <c r="Z49" s="11">
        <v>15</v>
      </c>
      <c r="AA49" s="12">
        <f t="shared" si="43"/>
        <v>15</v>
      </c>
      <c r="AB49" s="15">
        <f>$D49*AA49</f>
        <v>26.25</v>
      </c>
      <c r="AC49" s="16">
        <f t="shared" si="66"/>
        <v>26.25</v>
      </c>
    </row>
    <row r="50" spans="1:29" s="11" customFormat="1" x14ac:dyDescent="0.25">
      <c r="A50" s="18" t="str">
        <f>'5_Insects_Script'!A50</f>
        <v>eWOODY_FUEL_SOUND_WOOD_LOADINGS_ZERO_TO_THREE_INCHES_ONE_TO_THREE_INCHES</v>
      </c>
      <c r="B50" t="s">
        <v>327</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'5_Insects_Script'!A51</f>
        <v>eWOODY_FUEL_SOUND_WOOD_LOADINGS_ZERO_TO_THREE_INCHES_QUARTER_INCH_TO_ONE_INCH</v>
      </c>
      <c r="B51" t="s">
        <v>328</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'5_Insects_Script'!A52</f>
        <v>eWOODY_FUEL_SOUND_WOOD_LOADINGS_ZERO_TO_THREE_INCHES_ZERO_TO_QUARTER_INCH</v>
      </c>
      <c r="B52" t="s">
        <v>329</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'5_Insects_Script'!A53</f>
        <v>eWOODY_FUEL_SOUND_WOOD_LOADINGS_GREATER_THAN_THREE_INCHES_THREE_TO_NINE_INCHES</v>
      </c>
      <c r="B53" t="s">
        <v>330</v>
      </c>
      <c r="C53" s="4"/>
      <c r="D53" s="5"/>
      <c r="E53" s="6">
        <v>2</v>
      </c>
      <c r="F53" s="11">
        <v>6</v>
      </c>
      <c r="G53" s="12">
        <f t="shared" si="38"/>
        <v>6</v>
      </c>
      <c r="H53" s="15">
        <f t="shared" si="38"/>
        <v>6</v>
      </c>
      <c r="I53" s="16">
        <f>MAX(4,H53*$E53)</f>
        <v>12</v>
      </c>
      <c r="J53" s="11">
        <v>0</v>
      </c>
      <c r="K53" s="12">
        <f t="shared" si="39"/>
        <v>0</v>
      </c>
      <c r="L53" s="15">
        <f t="shared" ref="L53:L79" si="87">K53</f>
        <v>0</v>
      </c>
      <c r="M53" s="16">
        <f>MAX(4,L53*$E53)</f>
        <v>4</v>
      </c>
      <c r="O53" s="12">
        <f t="shared" si="40"/>
        <v>0</v>
      </c>
      <c r="P53" s="15">
        <f t="shared" ref="P53:P79" si="88">O53</f>
        <v>0</v>
      </c>
      <c r="Q53" s="16">
        <f>MAX(4,P53*$E53)</f>
        <v>4</v>
      </c>
      <c r="R53" s="11">
        <v>1</v>
      </c>
      <c r="S53" s="12">
        <f t="shared" si="41"/>
        <v>1</v>
      </c>
      <c r="T53" s="15">
        <f t="shared" ref="T53:T79" si="89">S53</f>
        <v>1</v>
      </c>
      <c r="U53" s="16">
        <f>MAX(4,T53*$E53)</f>
        <v>4</v>
      </c>
      <c r="V53" s="11">
        <v>1.2</v>
      </c>
      <c r="W53" s="12">
        <f t="shared" si="42"/>
        <v>1.2</v>
      </c>
      <c r="X53" s="15">
        <f t="shared" ref="X53:X79" si="90">W53</f>
        <v>1.2</v>
      </c>
      <c r="Y53" s="16">
        <f>MAX(4,X53*$E53)</f>
        <v>4</v>
      </c>
      <c r="Z53" s="11">
        <v>0.5</v>
      </c>
      <c r="AA53" s="12">
        <f t="shared" si="43"/>
        <v>0.5</v>
      </c>
      <c r="AB53" s="15">
        <f t="shared" ref="AB53:AB79" si="91">AA53</f>
        <v>0.5</v>
      </c>
      <c r="AC53" s="16">
        <f>MAX(4,AB53*$E53)</f>
        <v>4</v>
      </c>
    </row>
    <row r="54" spans="1:29" s="11" customFormat="1" x14ac:dyDescent="0.25">
      <c r="A54" s="18" t="str">
        <f>'5_Insects_Script'!A54</f>
        <v>eWOODY_FUEL_SOUND_WOOD_LOADINGS_GREATER_THAN_THREE_INCHES_NINE_TO_TWENTY_INCHES</v>
      </c>
      <c r="B54" t="s">
        <v>331</v>
      </c>
      <c r="C54" s="4"/>
      <c r="D54" s="5"/>
      <c r="E54" s="6">
        <v>2</v>
      </c>
      <c r="F54" s="11">
        <v>12</v>
      </c>
      <c r="G54" s="12">
        <f t="shared" si="38"/>
        <v>12</v>
      </c>
      <c r="H54" s="15">
        <f t="shared" si="38"/>
        <v>12</v>
      </c>
      <c r="I54" s="16">
        <f>MAX(4,H54*$E54)</f>
        <v>24</v>
      </c>
      <c r="J54" s="11">
        <v>0</v>
      </c>
      <c r="K54" s="12">
        <f t="shared" si="39"/>
        <v>0</v>
      </c>
      <c r="L54" s="15">
        <f t="shared" si="87"/>
        <v>0</v>
      </c>
      <c r="M54" s="16">
        <f>MAX(4,L54*$E54)</f>
        <v>4</v>
      </c>
      <c r="O54" s="12">
        <f t="shared" si="40"/>
        <v>0</v>
      </c>
      <c r="P54" s="15">
        <f t="shared" si="88"/>
        <v>0</v>
      </c>
      <c r="Q54" s="16">
        <f>MAX(4,P54*$E54)</f>
        <v>4</v>
      </c>
      <c r="R54" s="11">
        <v>0</v>
      </c>
      <c r="S54" s="12">
        <f t="shared" si="41"/>
        <v>0</v>
      </c>
      <c r="T54" s="15">
        <f t="shared" si="89"/>
        <v>0</v>
      </c>
      <c r="U54" s="16">
        <f>MAX(4,T54*$E54)</f>
        <v>4</v>
      </c>
      <c r="V54" s="11">
        <v>0.5</v>
      </c>
      <c r="W54" s="12">
        <f t="shared" si="42"/>
        <v>0.5</v>
      </c>
      <c r="X54" s="15">
        <f t="shared" si="90"/>
        <v>0.5</v>
      </c>
      <c r="Y54" s="16">
        <f>MAX(4,X54*$E54)</f>
        <v>4</v>
      </c>
      <c r="Z54" s="11">
        <v>0</v>
      </c>
      <c r="AA54" s="12">
        <f t="shared" si="43"/>
        <v>0</v>
      </c>
      <c r="AB54" s="15">
        <f t="shared" si="91"/>
        <v>0</v>
      </c>
      <c r="AC54" s="16">
        <f>MAX(4,AB54*$E54)</f>
        <v>4</v>
      </c>
    </row>
    <row r="55" spans="1:29" s="11" customFormat="1" x14ac:dyDescent="0.25">
      <c r="A55" s="18" t="str">
        <f>'5_Insects_Script'!A55</f>
        <v>eWOODY_FUEL_SOUND_WOOD_LOADINGS_GREATER_THAN_THREE_INCHES_GREATER_THAN_TWENTY_INCHES</v>
      </c>
      <c r="B55" t="s">
        <v>332</v>
      </c>
      <c r="C55" s="4"/>
      <c r="D55" s="5"/>
      <c r="E55" s="6">
        <v>2</v>
      </c>
      <c r="F55" s="11">
        <v>0</v>
      </c>
      <c r="G55" s="12">
        <f t="shared" si="38"/>
        <v>0</v>
      </c>
      <c r="H55" s="15">
        <f t="shared" si="38"/>
        <v>0</v>
      </c>
      <c r="I55" s="16">
        <f>MAX(4,H55*$E55)</f>
        <v>4</v>
      </c>
      <c r="J55" s="11">
        <v>0</v>
      </c>
      <c r="K55" s="12">
        <f t="shared" si="39"/>
        <v>0</v>
      </c>
      <c r="L55" s="15">
        <f t="shared" si="87"/>
        <v>0</v>
      </c>
      <c r="M55" s="16">
        <f>MAX(4,L55*$E55)</f>
        <v>4</v>
      </c>
      <c r="O55" s="12">
        <f t="shared" si="40"/>
        <v>0</v>
      </c>
      <c r="P55" s="15">
        <f t="shared" si="88"/>
        <v>0</v>
      </c>
      <c r="Q55" s="16">
        <f>MAX(4,P55*$E55)</f>
        <v>4</v>
      </c>
      <c r="R55" s="11">
        <v>0</v>
      </c>
      <c r="S55" s="12">
        <f t="shared" si="41"/>
        <v>0</v>
      </c>
      <c r="T55" s="15">
        <f t="shared" si="89"/>
        <v>0</v>
      </c>
      <c r="U55" s="16">
        <f>MAX(4,T55*$E55)</f>
        <v>4</v>
      </c>
      <c r="V55" s="11">
        <v>0.5</v>
      </c>
      <c r="W55" s="12">
        <f t="shared" si="42"/>
        <v>0.5</v>
      </c>
      <c r="X55" s="15">
        <f t="shared" si="90"/>
        <v>0.5</v>
      </c>
      <c r="Y55" s="16">
        <f>MAX(4,X55*$E55)</f>
        <v>4</v>
      </c>
      <c r="Z55" s="11">
        <v>0</v>
      </c>
      <c r="AA55" s="12">
        <f t="shared" si="43"/>
        <v>0</v>
      </c>
      <c r="AB55" s="15">
        <f t="shared" si="91"/>
        <v>0</v>
      </c>
      <c r="AC55" s="16">
        <f>MAX(4,AB55*$E55)</f>
        <v>4</v>
      </c>
    </row>
    <row r="56" spans="1:29" s="11" customFormat="1" x14ac:dyDescent="0.25">
      <c r="A56" s="18" t="str">
        <f>'5_Insects_Script'!A56</f>
        <v>eWOODY_FUEL_ROTTEN_WOOD_LOADINGS_GREATER_THAN_THREE_INCHES_THREE_TO_NINE_INCHES</v>
      </c>
      <c r="B56" t="s">
        <v>333</v>
      </c>
      <c r="C56" s="4"/>
      <c r="D56" s="5"/>
      <c r="E56" s="33" t="s">
        <v>397</v>
      </c>
      <c r="F56" s="11">
        <v>5</v>
      </c>
      <c r="G56" s="12">
        <f t="shared" si="38"/>
        <v>5</v>
      </c>
      <c r="H56" s="15">
        <f t="shared" ref="H56:H77" si="92">G56</f>
        <v>5</v>
      </c>
      <c r="I56" s="16">
        <f>H56+(H53*0.25)</f>
        <v>6.5</v>
      </c>
      <c r="K56" s="12">
        <f t="shared" si="39"/>
        <v>0</v>
      </c>
      <c r="L56" s="15">
        <f t="shared" si="87"/>
        <v>0</v>
      </c>
      <c r="M56" s="16">
        <f>L56+(L53*0.25)</f>
        <v>0</v>
      </c>
      <c r="O56" s="12">
        <f t="shared" si="40"/>
        <v>0</v>
      </c>
      <c r="P56" s="15">
        <f t="shared" si="88"/>
        <v>0</v>
      </c>
      <c r="Q56" s="16">
        <f>P56+(P53*0.25)</f>
        <v>0</v>
      </c>
      <c r="R56" s="11">
        <v>0.5</v>
      </c>
      <c r="S56" s="12">
        <f t="shared" si="41"/>
        <v>0.5</v>
      </c>
      <c r="T56" s="15">
        <f t="shared" si="89"/>
        <v>0.5</v>
      </c>
      <c r="U56" s="16">
        <f>T56+(T53*0.25)</f>
        <v>0.75</v>
      </c>
      <c r="V56" s="11">
        <v>0.75</v>
      </c>
      <c r="W56" s="12">
        <f t="shared" si="42"/>
        <v>0.75</v>
      </c>
      <c r="X56" s="15">
        <f t="shared" si="90"/>
        <v>0.75</v>
      </c>
      <c r="Y56" s="16">
        <f>X56+(X53*0.25)</f>
        <v>1.05</v>
      </c>
      <c r="AA56" s="12">
        <f t="shared" si="43"/>
        <v>0</v>
      </c>
      <c r="AB56" s="15">
        <f t="shared" si="91"/>
        <v>0</v>
      </c>
      <c r="AC56" s="16">
        <f>AB56+(AB53*0.25)</f>
        <v>0.125</v>
      </c>
    </row>
    <row r="57" spans="1:29" s="11" customFormat="1" x14ac:dyDescent="0.25">
      <c r="A57" s="18" t="str">
        <f>'5_Insects_Script'!A57</f>
        <v>eWOODY_FUEL_ROTTEN_WOOD_LOADINGS_GREATER_THAN_THREE_INCHES_NINE_TO_TWENTY_INCHES</v>
      </c>
      <c r="B57" t="s">
        <v>334</v>
      </c>
      <c r="C57" s="4"/>
      <c r="D57" s="5"/>
      <c r="E57" s="33" t="s">
        <v>398</v>
      </c>
      <c r="F57" s="11">
        <v>11</v>
      </c>
      <c r="G57" s="12">
        <f t="shared" si="38"/>
        <v>11</v>
      </c>
      <c r="H57" s="15">
        <f t="shared" si="92"/>
        <v>11</v>
      </c>
      <c r="I57" s="16">
        <f>H57+(H54*0.25)</f>
        <v>14</v>
      </c>
      <c r="K57" s="12">
        <f t="shared" si="39"/>
        <v>0</v>
      </c>
      <c r="L57" s="15">
        <f t="shared" si="87"/>
        <v>0</v>
      </c>
      <c r="M57" s="16">
        <f>L57+(L54*0.25)</f>
        <v>0</v>
      </c>
      <c r="O57" s="12">
        <f t="shared" si="40"/>
        <v>0</v>
      </c>
      <c r="P57" s="15">
        <f t="shared" si="88"/>
        <v>0</v>
      </c>
      <c r="Q57" s="16">
        <f>P57+(P54*0.25)</f>
        <v>0</v>
      </c>
      <c r="R57" s="11">
        <v>0</v>
      </c>
      <c r="S57" s="12">
        <f t="shared" si="41"/>
        <v>0</v>
      </c>
      <c r="T57" s="15">
        <f t="shared" si="89"/>
        <v>0</v>
      </c>
      <c r="U57" s="16">
        <f>T57+(T54*0.25)</f>
        <v>0</v>
      </c>
      <c r="V57" s="11">
        <v>0.3</v>
      </c>
      <c r="W57" s="12">
        <f t="shared" si="42"/>
        <v>0.3</v>
      </c>
      <c r="X57" s="15">
        <f t="shared" si="90"/>
        <v>0.3</v>
      </c>
      <c r="Y57" s="16">
        <f>X57+(X54*0.25)</f>
        <v>0.42499999999999999</v>
      </c>
      <c r="AA57" s="12">
        <f t="shared" si="43"/>
        <v>0</v>
      </c>
      <c r="AB57" s="15">
        <f t="shared" si="91"/>
        <v>0</v>
      </c>
      <c r="AC57" s="16">
        <f>AB57+(AB54*0.25)</f>
        <v>0</v>
      </c>
    </row>
    <row r="58" spans="1:29" s="11" customFormat="1" x14ac:dyDescent="0.25">
      <c r="A58" s="18" t="str">
        <f>'5_Insects_Script'!A58</f>
        <v>eWOODY_FUEL_ROTTEN_WOOD_LOADINGS_GREATER_THAN_THREE_INCHES_GREATER_THAN_TWENTY_INCHES</v>
      </c>
      <c r="B58" t="s">
        <v>335</v>
      </c>
      <c r="C58" s="4"/>
      <c r="D58" s="5"/>
      <c r="E58" s="33" t="s">
        <v>399</v>
      </c>
      <c r="F58" s="11">
        <v>0</v>
      </c>
      <c r="G58" s="12">
        <f t="shared" si="38"/>
        <v>0</v>
      </c>
      <c r="H58" s="15">
        <f t="shared" si="92"/>
        <v>0</v>
      </c>
      <c r="I58" s="16">
        <f>H58+(H55*0.25)</f>
        <v>0</v>
      </c>
      <c r="K58" s="12">
        <f t="shared" si="39"/>
        <v>0</v>
      </c>
      <c r="L58" s="15">
        <f t="shared" si="87"/>
        <v>0</v>
      </c>
      <c r="M58" s="16">
        <f>L58+(L55*0.25)</f>
        <v>0</v>
      </c>
      <c r="O58" s="12">
        <f t="shared" si="40"/>
        <v>0</v>
      </c>
      <c r="P58" s="15">
        <f t="shared" si="88"/>
        <v>0</v>
      </c>
      <c r="Q58" s="16">
        <f>P58+(P55*0.25)</f>
        <v>0</v>
      </c>
      <c r="R58" s="11">
        <v>0</v>
      </c>
      <c r="S58" s="12">
        <f t="shared" si="41"/>
        <v>0</v>
      </c>
      <c r="T58" s="15">
        <f t="shared" si="89"/>
        <v>0</v>
      </c>
      <c r="U58" s="16">
        <f>T58+(T55*0.25)</f>
        <v>0</v>
      </c>
      <c r="V58" s="11">
        <v>0</v>
      </c>
      <c r="W58" s="12">
        <f t="shared" si="42"/>
        <v>0</v>
      </c>
      <c r="X58" s="15">
        <f t="shared" si="90"/>
        <v>0</v>
      </c>
      <c r="Y58" s="16">
        <f>X58+(X55*0.25)</f>
        <v>0.125</v>
      </c>
      <c r="AA58" s="12">
        <f t="shared" si="43"/>
        <v>0</v>
      </c>
      <c r="AB58" s="15">
        <f t="shared" si="91"/>
        <v>0</v>
      </c>
      <c r="AC58" s="16">
        <f>AB58+(AB55*0.25)</f>
        <v>0</v>
      </c>
    </row>
    <row r="59" spans="1:29" s="11" customFormat="1" x14ac:dyDescent="0.25">
      <c r="A59" s="18" t="str">
        <f>'5_Insects_Script'!A59</f>
        <v>eWOODY_FUEL_STUMPS_SOUND_DIAMETER</v>
      </c>
      <c r="B59" t="s">
        <v>336</v>
      </c>
      <c r="C59" s="4"/>
      <c r="D59" s="5"/>
      <c r="E59" s="6"/>
      <c r="F59" s="11">
        <v>9.6</v>
      </c>
      <c r="G59" s="12">
        <f t="shared" si="38"/>
        <v>9.6</v>
      </c>
      <c r="H59" s="15">
        <f t="shared" si="92"/>
        <v>9.6</v>
      </c>
      <c r="I59" s="16">
        <f t="shared" ref="I59:I79" si="93">H59</f>
        <v>9.6</v>
      </c>
      <c r="K59" s="12">
        <f t="shared" si="39"/>
        <v>0</v>
      </c>
      <c r="L59" s="15">
        <f t="shared" si="87"/>
        <v>0</v>
      </c>
      <c r="M59" s="16">
        <f t="shared" ref="M59:M79" si="94">L59</f>
        <v>0</v>
      </c>
      <c r="O59" s="12">
        <f t="shared" si="40"/>
        <v>0</v>
      </c>
      <c r="P59" s="15">
        <f t="shared" si="88"/>
        <v>0</v>
      </c>
      <c r="Q59" s="16">
        <f t="shared" ref="Q59:Q79" si="95">P59</f>
        <v>0</v>
      </c>
      <c r="R59" s="11">
        <v>3.5</v>
      </c>
      <c r="S59" s="12">
        <f t="shared" si="41"/>
        <v>3.5</v>
      </c>
      <c r="T59" s="15">
        <f t="shared" si="89"/>
        <v>3.5</v>
      </c>
      <c r="U59" s="16">
        <f t="shared" ref="U59:U79" si="96">T59</f>
        <v>3.5</v>
      </c>
      <c r="W59" s="12">
        <f t="shared" si="42"/>
        <v>0</v>
      </c>
      <c r="X59" s="15">
        <f t="shared" si="90"/>
        <v>0</v>
      </c>
      <c r="Y59" s="16">
        <f t="shared" ref="Y59:Y79" si="97">X59</f>
        <v>0</v>
      </c>
      <c r="AA59" s="12">
        <f t="shared" si="43"/>
        <v>0</v>
      </c>
      <c r="AB59" s="15">
        <f t="shared" si="91"/>
        <v>0</v>
      </c>
      <c r="AC59" s="16">
        <f t="shared" ref="AC59:AC79" si="98">AB59</f>
        <v>0</v>
      </c>
    </row>
    <row r="60" spans="1:29" s="11" customFormat="1" x14ac:dyDescent="0.25">
      <c r="A60" s="18" t="str">
        <f>'5_Insects_Script'!A60</f>
        <v>eWOODY_FUEL_STUMPS_SOUND_HEIGHT</v>
      </c>
      <c r="B60" t="s">
        <v>337</v>
      </c>
      <c r="C60" s="4"/>
      <c r="D60" s="5"/>
      <c r="E60" s="6"/>
      <c r="F60" s="11">
        <v>0.4</v>
      </c>
      <c r="G60" s="12">
        <f t="shared" si="38"/>
        <v>0.4</v>
      </c>
      <c r="H60" s="15">
        <f t="shared" si="92"/>
        <v>0.4</v>
      </c>
      <c r="I60" s="16">
        <f t="shared" si="93"/>
        <v>0.4</v>
      </c>
      <c r="K60" s="12">
        <f t="shared" si="39"/>
        <v>0</v>
      </c>
      <c r="L60" s="15">
        <f t="shared" si="87"/>
        <v>0</v>
      </c>
      <c r="M60" s="16">
        <f t="shared" si="94"/>
        <v>0</v>
      </c>
      <c r="O60" s="12">
        <f t="shared" si="40"/>
        <v>0</v>
      </c>
      <c r="P60" s="15">
        <f t="shared" si="88"/>
        <v>0</v>
      </c>
      <c r="Q60" s="16">
        <f t="shared" si="95"/>
        <v>0</v>
      </c>
      <c r="R60" s="11">
        <v>2</v>
      </c>
      <c r="S60" s="12">
        <f t="shared" si="41"/>
        <v>2</v>
      </c>
      <c r="T60" s="15">
        <f t="shared" si="89"/>
        <v>2</v>
      </c>
      <c r="U60" s="16">
        <f t="shared" si="96"/>
        <v>2</v>
      </c>
      <c r="W60" s="12">
        <f t="shared" si="42"/>
        <v>0</v>
      </c>
      <c r="X60" s="15">
        <f t="shared" si="90"/>
        <v>0</v>
      </c>
      <c r="Y60" s="16">
        <f t="shared" si="97"/>
        <v>0</v>
      </c>
      <c r="AA60" s="12">
        <f t="shared" si="43"/>
        <v>0</v>
      </c>
      <c r="AB60" s="15">
        <f t="shared" si="91"/>
        <v>0</v>
      </c>
      <c r="AC60" s="16">
        <f t="shared" si="98"/>
        <v>0</v>
      </c>
    </row>
    <row r="61" spans="1:29" s="11" customFormat="1" x14ac:dyDescent="0.25">
      <c r="A61" s="18" t="str">
        <f>'5_Insects_Script'!A61</f>
        <v>eWOODY_FUEL_STUMPS_SOUND_STEM_DENSITY</v>
      </c>
      <c r="B61" t="s">
        <v>338</v>
      </c>
      <c r="C61" s="4"/>
      <c r="D61" s="5"/>
      <c r="E61" s="6"/>
      <c r="F61" s="11">
        <v>115</v>
      </c>
      <c r="G61" s="12">
        <f t="shared" si="38"/>
        <v>115</v>
      </c>
      <c r="H61" s="15">
        <f t="shared" si="92"/>
        <v>115</v>
      </c>
      <c r="I61" s="16">
        <f t="shared" si="93"/>
        <v>115</v>
      </c>
      <c r="K61" s="12">
        <f t="shared" si="39"/>
        <v>0</v>
      </c>
      <c r="L61" s="15">
        <f t="shared" si="87"/>
        <v>0</v>
      </c>
      <c r="M61" s="16">
        <f t="shared" si="94"/>
        <v>0</v>
      </c>
      <c r="O61" s="12">
        <f t="shared" si="40"/>
        <v>0</v>
      </c>
      <c r="P61" s="15">
        <f t="shared" si="88"/>
        <v>0</v>
      </c>
      <c r="Q61" s="16">
        <f t="shared" si="95"/>
        <v>0</v>
      </c>
      <c r="R61" s="11">
        <v>50</v>
      </c>
      <c r="S61" s="12">
        <f t="shared" si="41"/>
        <v>50</v>
      </c>
      <c r="T61" s="15">
        <f t="shared" si="89"/>
        <v>50</v>
      </c>
      <c r="U61" s="16">
        <f t="shared" si="96"/>
        <v>50</v>
      </c>
      <c r="W61" s="12">
        <f t="shared" si="42"/>
        <v>0</v>
      </c>
      <c r="X61" s="15">
        <f t="shared" si="90"/>
        <v>0</v>
      </c>
      <c r="Y61" s="16">
        <f t="shared" si="97"/>
        <v>0</v>
      </c>
      <c r="AA61" s="12">
        <f t="shared" si="43"/>
        <v>0</v>
      </c>
      <c r="AB61" s="15">
        <f t="shared" si="91"/>
        <v>0</v>
      </c>
      <c r="AC61" s="16">
        <f t="shared" si="98"/>
        <v>0</v>
      </c>
    </row>
    <row r="62" spans="1:29" s="11" customFormat="1" x14ac:dyDescent="0.25">
      <c r="A62" s="18" t="str">
        <f>'5_Insects_Script'!A62</f>
        <v>eWOODY_FUEL_STUMPS_ROTTEN_DIAMETER</v>
      </c>
      <c r="B62" t="s">
        <v>339</v>
      </c>
      <c r="C62" s="4"/>
      <c r="D62" s="5"/>
      <c r="E62" s="6"/>
      <c r="F62" s="11">
        <v>9.6</v>
      </c>
      <c r="G62" s="12">
        <f t="shared" si="38"/>
        <v>9.6</v>
      </c>
      <c r="H62" s="15">
        <f t="shared" si="92"/>
        <v>9.6</v>
      </c>
      <c r="I62" s="16">
        <f t="shared" si="93"/>
        <v>9.6</v>
      </c>
      <c r="K62" s="12">
        <f t="shared" si="39"/>
        <v>0</v>
      </c>
      <c r="L62" s="15">
        <f t="shared" si="87"/>
        <v>0</v>
      </c>
      <c r="M62" s="16">
        <f t="shared" si="94"/>
        <v>0</v>
      </c>
      <c r="O62" s="12">
        <f t="shared" si="40"/>
        <v>0</v>
      </c>
      <c r="P62" s="15">
        <f t="shared" si="88"/>
        <v>0</v>
      </c>
      <c r="Q62" s="16">
        <f t="shared" si="95"/>
        <v>0</v>
      </c>
      <c r="R62" s="11">
        <v>3.5</v>
      </c>
      <c r="S62" s="12">
        <f t="shared" si="41"/>
        <v>3.5</v>
      </c>
      <c r="T62" s="15">
        <f t="shared" si="89"/>
        <v>3.5</v>
      </c>
      <c r="U62" s="16">
        <f t="shared" si="96"/>
        <v>3.5</v>
      </c>
      <c r="V62" s="11">
        <v>10</v>
      </c>
      <c r="W62" s="12">
        <f t="shared" si="42"/>
        <v>10</v>
      </c>
      <c r="X62" s="15">
        <f t="shared" si="90"/>
        <v>10</v>
      </c>
      <c r="Y62" s="16">
        <f t="shared" si="97"/>
        <v>10</v>
      </c>
      <c r="Z62" s="11">
        <v>10</v>
      </c>
      <c r="AA62" s="12">
        <f t="shared" si="43"/>
        <v>10</v>
      </c>
      <c r="AB62" s="15">
        <f t="shared" si="91"/>
        <v>10</v>
      </c>
      <c r="AC62" s="16">
        <f t="shared" si="98"/>
        <v>10</v>
      </c>
    </row>
    <row r="63" spans="1:29" s="11" customFormat="1" x14ac:dyDescent="0.25">
      <c r="A63" s="18" t="str">
        <f>'5_Insects_Script'!A63</f>
        <v>eWOODY_FUEL_STUMPS_ROTTEN_HEIGHT</v>
      </c>
      <c r="B63" t="s">
        <v>340</v>
      </c>
      <c r="C63" s="4"/>
      <c r="D63" s="5"/>
      <c r="E63" s="6"/>
      <c r="F63" s="11">
        <v>0.4</v>
      </c>
      <c r="G63" s="12">
        <f t="shared" si="38"/>
        <v>0.4</v>
      </c>
      <c r="H63" s="15">
        <f t="shared" si="92"/>
        <v>0.4</v>
      </c>
      <c r="I63" s="16">
        <f t="shared" si="93"/>
        <v>0.4</v>
      </c>
      <c r="K63" s="12">
        <f t="shared" si="39"/>
        <v>0</v>
      </c>
      <c r="L63" s="15">
        <f t="shared" si="87"/>
        <v>0</v>
      </c>
      <c r="M63" s="16">
        <f t="shared" si="94"/>
        <v>0</v>
      </c>
      <c r="O63" s="12">
        <f t="shared" si="40"/>
        <v>0</v>
      </c>
      <c r="P63" s="15">
        <f t="shared" si="88"/>
        <v>0</v>
      </c>
      <c r="Q63" s="16">
        <f t="shared" si="95"/>
        <v>0</v>
      </c>
      <c r="R63" s="11">
        <v>2</v>
      </c>
      <c r="S63" s="12">
        <f t="shared" si="41"/>
        <v>2</v>
      </c>
      <c r="T63" s="15">
        <f t="shared" si="89"/>
        <v>2</v>
      </c>
      <c r="U63" s="16">
        <f t="shared" si="96"/>
        <v>2</v>
      </c>
      <c r="V63" s="11">
        <v>1</v>
      </c>
      <c r="W63" s="12">
        <f t="shared" si="42"/>
        <v>1</v>
      </c>
      <c r="X63" s="15">
        <f t="shared" si="90"/>
        <v>1</v>
      </c>
      <c r="Y63" s="16">
        <f t="shared" si="97"/>
        <v>1</v>
      </c>
      <c r="Z63" s="11">
        <v>1</v>
      </c>
      <c r="AA63" s="12">
        <f t="shared" si="43"/>
        <v>1</v>
      </c>
      <c r="AB63" s="15">
        <f t="shared" si="91"/>
        <v>1</v>
      </c>
      <c r="AC63" s="16">
        <f t="shared" si="98"/>
        <v>1</v>
      </c>
    </row>
    <row r="64" spans="1:29" s="11" customFormat="1" x14ac:dyDescent="0.25">
      <c r="A64" s="18" t="str">
        <f>'5_Insects_Script'!A64</f>
        <v>eWOODY_FUEL_STUMPS_ROTTEN_STEM_DENSITY</v>
      </c>
      <c r="B64" t="s">
        <v>341</v>
      </c>
      <c r="C64" s="4"/>
      <c r="D64" s="5"/>
      <c r="E64" s="6"/>
      <c r="F64" s="11">
        <v>115</v>
      </c>
      <c r="G64" s="12">
        <f t="shared" si="38"/>
        <v>115</v>
      </c>
      <c r="H64" s="15">
        <f t="shared" si="92"/>
        <v>115</v>
      </c>
      <c r="I64" s="16">
        <f t="shared" si="93"/>
        <v>115</v>
      </c>
      <c r="K64" s="12">
        <f t="shared" si="39"/>
        <v>0</v>
      </c>
      <c r="L64" s="15">
        <f t="shared" si="87"/>
        <v>0</v>
      </c>
      <c r="M64" s="16">
        <f t="shared" si="94"/>
        <v>0</v>
      </c>
      <c r="O64" s="12">
        <f t="shared" si="40"/>
        <v>0</v>
      </c>
      <c r="P64" s="15">
        <f t="shared" si="88"/>
        <v>0</v>
      </c>
      <c r="Q64" s="16">
        <f t="shared" si="95"/>
        <v>0</v>
      </c>
      <c r="R64" s="11">
        <v>50</v>
      </c>
      <c r="S64" s="12">
        <f t="shared" si="41"/>
        <v>50</v>
      </c>
      <c r="T64" s="15">
        <f t="shared" si="89"/>
        <v>50</v>
      </c>
      <c r="U64" s="16">
        <f t="shared" si="96"/>
        <v>50</v>
      </c>
      <c r="V64" s="11">
        <v>5</v>
      </c>
      <c r="W64" s="12">
        <f t="shared" si="42"/>
        <v>5</v>
      </c>
      <c r="X64" s="15">
        <f t="shared" si="90"/>
        <v>5</v>
      </c>
      <c r="Y64" s="16">
        <f t="shared" si="97"/>
        <v>5</v>
      </c>
      <c r="Z64" s="11">
        <v>3</v>
      </c>
      <c r="AA64" s="12">
        <f t="shared" si="43"/>
        <v>3</v>
      </c>
      <c r="AB64" s="15">
        <f t="shared" si="91"/>
        <v>3</v>
      </c>
      <c r="AC64" s="16">
        <f t="shared" si="98"/>
        <v>3</v>
      </c>
    </row>
    <row r="65" spans="1:29" s="11" customFormat="1" x14ac:dyDescent="0.25">
      <c r="A65" s="18" t="str">
        <f>'5_Insects_Script'!A65</f>
        <v>eWOODY_FUEL_STUMPS_LIGHTERED_PITCHY_DIAMETER</v>
      </c>
      <c r="B65" t="s">
        <v>339</v>
      </c>
      <c r="C65" s="4"/>
      <c r="D65" s="5"/>
      <c r="E65" s="6"/>
      <c r="G65" s="12">
        <f t="shared" si="38"/>
        <v>0</v>
      </c>
      <c r="H65" s="15">
        <f t="shared" si="92"/>
        <v>0</v>
      </c>
      <c r="I65" s="16">
        <f t="shared" si="93"/>
        <v>0</v>
      </c>
      <c r="K65" s="12">
        <f t="shared" si="39"/>
        <v>0</v>
      </c>
      <c r="L65" s="15">
        <f t="shared" si="87"/>
        <v>0</v>
      </c>
      <c r="M65" s="16">
        <f t="shared" si="94"/>
        <v>0</v>
      </c>
      <c r="O65" s="12">
        <f t="shared" si="40"/>
        <v>0</v>
      </c>
      <c r="P65" s="15">
        <f t="shared" si="88"/>
        <v>0</v>
      </c>
      <c r="Q65" s="16">
        <f t="shared" si="95"/>
        <v>0</v>
      </c>
      <c r="S65" s="12">
        <f t="shared" si="41"/>
        <v>0</v>
      </c>
      <c r="T65" s="15">
        <f t="shared" si="89"/>
        <v>0</v>
      </c>
      <c r="U65" s="16">
        <f t="shared" si="96"/>
        <v>0</v>
      </c>
      <c r="W65" s="12">
        <f t="shared" si="42"/>
        <v>0</v>
      </c>
      <c r="X65" s="15">
        <f t="shared" si="90"/>
        <v>0</v>
      </c>
      <c r="Y65" s="16">
        <f t="shared" si="97"/>
        <v>0</v>
      </c>
      <c r="AA65" s="12">
        <f t="shared" si="43"/>
        <v>0</v>
      </c>
      <c r="AB65" s="15">
        <f t="shared" si="91"/>
        <v>0</v>
      </c>
      <c r="AC65" s="16">
        <f t="shared" si="98"/>
        <v>0</v>
      </c>
    </row>
    <row r="66" spans="1:29" s="11" customFormat="1" x14ac:dyDescent="0.25">
      <c r="A66" s="18" t="str">
        <f>'5_Insects_Script'!A66</f>
        <v>eWOODY_FUEL_STUMPS_LIGHTERED_PITCHY_HEIGHT</v>
      </c>
      <c r="B66" t="s">
        <v>340</v>
      </c>
      <c r="C66" s="4"/>
      <c r="D66" s="5"/>
      <c r="E66" s="6"/>
      <c r="G66" s="12">
        <f t="shared" si="38"/>
        <v>0</v>
      </c>
      <c r="H66" s="15">
        <f t="shared" si="92"/>
        <v>0</v>
      </c>
      <c r="I66" s="16">
        <f t="shared" si="93"/>
        <v>0</v>
      </c>
      <c r="K66" s="12">
        <f t="shared" si="39"/>
        <v>0</v>
      </c>
      <c r="L66" s="15">
        <f t="shared" si="87"/>
        <v>0</v>
      </c>
      <c r="M66" s="16">
        <f t="shared" si="94"/>
        <v>0</v>
      </c>
      <c r="O66" s="12">
        <f t="shared" si="40"/>
        <v>0</v>
      </c>
      <c r="P66" s="15">
        <f t="shared" si="88"/>
        <v>0</v>
      </c>
      <c r="Q66" s="16">
        <f t="shared" si="95"/>
        <v>0</v>
      </c>
      <c r="S66" s="12">
        <f t="shared" si="41"/>
        <v>0</v>
      </c>
      <c r="T66" s="15">
        <f t="shared" si="89"/>
        <v>0</v>
      </c>
      <c r="U66" s="16">
        <f t="shared" si="96"/>
        <v>0</v>
      </c>
      <c r="W66" s="12">
        <f t="shared" si="42"/>
        <v>0</v>
      </c>
      <c r="X66" s="15">
        <f t="shared" si="90"/>
        <v>0</v>
      </c>
      <c r="Y66" s="16">
        <f t="shared" si="97"/>
        <v>0</v>
      </c>
      <c r="AA66" s="12">
        <f t="shared" si="43"/>
        <v>0</v>
      </c>
      <c r="AB66" s="15">
        <f t="shared" si="91"/>
        <v>0</v>
      </c>
      <c r="AC66" s="16">
        <f t="shared" si="98"/>
        <v>0</v>
      </c>
    </row>
    <row r="67" spans="1:29" s="11" customFormat="1" x14ac:dyDescent="0.25">
      <c r="A67" s="18" t="str">
        <f>'5_Insects_Script'!A67</f>
        <v>eWOODY_FUEL_STUMPS_LIGHTERED_PITCHY_STEM_DENSITY</v>
      </c>
      <c r="B67" t="s">
        <v>341</v>
      </c>
      <c r="C67" s="4"/>
      <c r="D67" s="5"/>
      <c r="E67" s="6"/>
      <c r="G67" s="12">
        <f t="shared" si="38"/>
        <v>0</v>
      </c>
      <c r="H67" s="15">
        <f t="shared" si="92"/>
        <v>0</v>
      </c>
      <c r="I67" s="16">
        <f t="shared" si="93"/>
        <v>0</v>
      </c>
      <c r="K67" s="12">
        <f t="shared" si="39"/>
        <v>0</v>
      </c>
      <c r="L67" s="15">
        <f t="shared" si="87"/>
        <v>0</v>
      </c>
      <c r="M67" s="16">
        <f t="shared" si="94"/>
        <v>0</v>
      </c>
      <c r="O67" s="12">
        <f t="shared" si="40"/>
        <v>0</v>
      </c>
      <c r="P67" s="15">
        <f t="shared" si="88"/>
        <v>0</v>
      </c>
      <c r="Q67" s="16">
        <f t="shared" si="95"/>
        <v>0</v>
      </c>
      <c r="S67" s="12">
        <f t="shared" si="41"/>
        <v>0</v>
      </c>
      <c r="T67" s="15">
        <f t="shared" si="89"/>
        <v>0</v>
      </c>
      <c r="U67" s="16">
        <f t="shared" si="96"/>
        <v>0</v>
      </c>
      <c r="W67" s="12">
        <f t="shared" si="42"/>
        <v>0</v>
      </c>
      <c r="X67" s="15">
        <f t="shared" si="90"/>
        <v>0</v>
      </c>
      <c r="Y67" s="16">
        <f t="shared" si="97"/>
        <v>0</v>
      </c>
      <c r="AA67" s="12">
        <f t="shared" si="43"/>
        <v>0</v>
      </c>
      <c r="AB67" s="15">
        <f t="shared" si="91"/>
        <v>0</v>
      </c>
      <c r="AC67" s="16">
        <f t="shared" si="98"/>
        <v>0</v>
      </c>
    </row>
    <row r="68" spans="1:29" s="11" customFormat="1" x14ac:dyDescent="0.25">
      <c r="A68" s="18" t="str">
        <f>'5_Insects_Script'!A68</f>
        <v>eWOODY_FUEL_PILES_CLEAN_LOADING</v>
      </c>
      <c r="B68" t="s">
        <v>342</v>
      </c>
      <c r="C68" s="4"/>
      <c r="D68" s="5"/>
      <c r="E68" s="6"/>
      <c r="F68" s="11">
        <v>7.8118999999999994E-2</v>
      </c>
      <c r="G68" s="12">
        <f t="shared" si="38"/>
        <v>7.8118999999999994E-2</v>
      </c>
      <c r="H68" s="15">
        <f t="shared" si="92"/>
        <v>7.8118999999999994E-2</v>
      </c>
      <c r="I68" s="16">
        <f t="shared" si="93"/>
        <v>7.8118999999999994E-2</v>
      </c>
      <c r="J68" s="11">
        <v>0</v>
      </c>
      <c r="K68" s="12">
        <f t="shared" si="39"/>
        <v>0</v>
      </c>
      <c r="L68" s="15">
        <f t="shared" si="87"/>
        <v>0</v>
      </c>
      <c r="M68" s="16">
        <f t="shared" si="94"/>
        <v>0</v>
      </c>
      <c r="N68" s="11">
        <v>0</v>
      </c>
      <c r="O68" s="12">
        <f t="shared" si="40"/>
        <v>0</v>
      </c>
      <c r="P68" s="15">
        <f t="shared" si="88"/>
        <v>0</v>
      </c>
      <c r="Q68" s="16">
        <f t="shared" si="95"/>
        <v>0</v>
      </c>
      <c r="R68" s="11">
        <v>8.1810999999999995E-2</v>
      </c>
      <c r="S68" s="12">
        <f t="shared" si="41"/>
        <v>8.1810999999999995E-2</v>
      </c>
      <c r="T68" s="15">
        <f t="shared" si="89"/>
        <v>8.1810999999999995E-2</v>
      </c>
      <c r="U68" s="16">
        <f t="shared" si="96"/>
        <v>8.1810999999999995E-2</v>
      </c>
      <c r="V68" s="11">
        <v>0.13589300000000001</v>
      </c>
      <c r="W68" s="12">
        <f t="shared" si="42"/>
        <v>0.13589300000000001</v>
      </c>
      <c r="X68" s="15">
        <f t="shared" si="90"/>
        <v>0.13589300000000001</v>
      </c>
      <c r="Y68" s="16">
        <f t="shared" si="97"/>
        <v>0.13589300000000001</v>
      </c>
      <c r="Z68" s="11">
        <v>0</v>
      </c>
      <c r="AA68" s="12">
        <f t="shared" si="43"/>
        <v>0</v>
      </c>
      <c r="AB68" s="15">
        <f t="shared" si="91"/>
        <v>0</v>
      </c>
      <c r="AC68" s="16">
        <f t="shared" si="98"/>
        <v>0</v>
      </c>
    </row>
    <row r="69" spans="1:29" s="11" customFormat="1" ht="16.5" customHeight="1" x14ac:dyDescent="0.25">
      <c r="A69" s="18" t="str">
        <f>'5_Insects_Script'!A69</f>
        <v>eWOODY_FUEL_PILES_DIRTY_LOADING</v>
      </c>
      <c r="B69" t="s">
        <v>343</v>
      </c>
      <c r="C69" s="4"/>
      <c r="D69" s="5"/>
      <c r="E69" s="6"/>
      <c r="F69" s="11">
        <v>0</v>
      </c>
      <c r="G69" s="12">
        <f t="shared" si="38"/>
        <v>0</v>
      </c>
      <c r="H69" s="15">
        <f t="shared" si="92"/>
        <v>0</v>
      </c>
      <c r="I69" s="16">
        <f t="shared" si="93"/>
        <v>0</v>
      </c>
      <c r="J69" s="11">
        <v>0</v>
      </c>
      <c r="K69" s="12">
        <f t="shared" si="39"/>
        <v>0</v>
      </c>
      <c r="L69" s="15">
        <f t="shared" si="87"/>
        <v>0</v>
      </c>
      <c r="M69" s="16">
        <f t="shared" si="94"/>
        <v>0</v>
      </c>
      <c r="N69" s="11">
        <v>0</v>
      </c>
      <c r="O69" s="12">
        <f t="shared" si="40"/>
        <v>0</v>
      </c>
      <c r="P69" s="15">
        <f t="shared" si="88"/>
        <v>0</v>
      </c>
      <c r="Q69" s="16">
        <f t="shared" si="95"/>
        <v>0</v>
      </c>
      <c r="R69" s="11">
        <v>0</v>
      </c>
      <c r="S69" s="12">
        <f t="shared" si="41"/>
        <v>0</v>
      </c>
      <c r="T69" s="15">
        <f t="shared" si="89"/>
        <v>0</v>
      </c>
      <c r="U69" s="16">
        <f t="shared" si="96"/>
        <v>0</v>
      </c>
      <c r="V69" s="11">
        <v>0</v>
      </c>
      <c r="W69" s="12">
        <f t="shared" si="42"/>
        <v>0</v>
      </c>
      <c r="X69" s="15">
        <f t="shared" si="90"/>
        <v>0</v>
      </c>
      <c r="Y69" s="16">
        <f t="shared" si="97"/>
        <v>0</v>
      </c>
      <c r="Z69" s="11">
        <v>0</v>
      </c>
      <c r="AA69" s="12">
        <f t="shared" si="43"/>
        <v>0</v>
      </c>
      <c r="AB69" s="15">
        <f t="shared" si="91"/>
        <v>0</v>
      </c>
      <c r="AC69" s="16">
        <f t="shared" si="98"/>
        <v>0</v>
      </c>
    </row>
    <row r="70" spans="1:29" s="11" customFormat="1" x14ac:dyDescent="0.25">
      <c r="A70" s="18" t="str">
        <f>'5_Insects_Script'!A70</f>
        <v>eWOODY_FUEL_PILES_VERYDIRTY_LOADING</v>
      </c>
      <c r="B70" t="s">
        <v>344</v>
      </c>
      <c r="C70" s="4"/>
      <c r="D70" s="5"/>
      <c r="E70" s="6"/>
      <c r="F70" s="11">
        <v>0</v>
      </c>
      <c r="G70" s="12">
        <f t="shared" si="38"/>
        <v>0</v>
      </c>
      <c r="H70" s="15">
        <f t="shared" si="92"/>
        <v>0</v>
      </c>
      <c r="I70" s="16">
        <f t="shared" si="93"/>
        <v>0</v>
      </c>
      <c r="J70" s="11">
        <v>0</v>
      </c>
      <c r="K70" s="12">
        <f t="shared" si="39"/>
        <v>0</v>
      </c>
      <c r="L70" s="15">
        <f t="shared" si="87"/>
        <v>0</v>
      </c>
      <c r="M70" s="16">
        <f t="shared" si="94"/>
        <v>0</v>
      </c>
      <c r="N70" s="11">
        <v>0</v>
      </c>
      <c r="O70" s="12">
        <f t="shared" si="40"/>
        <v>0</v>
      </c>
      <c r="P70" s="15">
        <f t="shared" si="88"/>
        <v>0</v>
      </c>
      <c r="Q70" s="16">
        <f t="shared" si="95"/>
        <v>0</v>
      </c>
      <c r="R70" s="11">
        <v>0</v>
      </c>
      <c r="S70" s="12">
        <f t="shared" si="41"/>
        <v>0</v>
      </c>
      <c r="T70" s="15">
        <f t="shared" si="89"/>
        <v>0</v>
      </c>
      <c r="U70" s="16">
        <f t="shared" si="96"/>
        <v>0</v>
      </c>
      <c r="V70" s="11">
        <v>0</v>
      </c>
      <c r="W70" s="12">
        <f t="shared" si="42"/>
        <v>0</v>
      </c>
      <c r="X70" s="15">
        <f t="shared" si="90"/>
        <v>0</v>
      </c>
      <c r="Y70" s="16">
        <f t="shared" si="97"/>
        <v>0</v>
      </c>
      <c r="Z70" s="11">
        <v>0</v>
      </c>
      <c r="AA70" s="12">
        <f t="shared" si="43"/>
        <v>0</v>
      </c>
      <c r="AB70" s="15">
        <f t="shared" si="91"/>
        <v>0</v>
      </c>
      <c r="AC70" s="16">
        <f t="shared" si="98"/>
        <v>0</v>
      </c>
    </row>
    <row r="71" spans="1:29" s="11" customFormat="1" x14ac:dyDescent="0.25">
      <c r="A71" s="18" t="str">
        <f>'5_Insects_Script'!A71</f>
        <v>eLITTER_LITTER_TYPE_BROADLEAF_DECIDUOUS_RELATIVE_COVER</v>
      </c>
      <c r="B71" t="s">
        <v>345</v>
      </c>
      <c r="C71" s="4"/>
      <c r="D71" s="5"/>
      <c r="E71" s="6"/>
      <c r="G71" s="12">
        <f t="shared" si="38"/>
        <v>0</v>
      </c>
      <c r="H71" s="15">
        <f t="shared" si="92"/>
        <v>0</v>
      </c>
      <c r="I71" s="16">
        <f t="shared" si="93"/>
        <v>0</v>
      </c>
      <c r="K71" s="12">
        <f t="shared" si="39"/>
        <v>0</v>
      </c>
      <c r="L71" s="15">
        <f t="shared" si="87"/>
        <v>0</v>
      </c>
      <c r="M71" s="16">
        <f t="shared" si="94"/>
        <v>0</v>
      </c>
      <c r="O71" s="12">
        <f t="shared" si="40"/>
        <v>0</v>
      </c>
      <c r="P71" s="15">
        <f t="shared" si="88"/>
        <v>0</v>
      </c>
      <c r="Q71" s="16">
        <f t="shared" si="95"/>
        <v>0</v>
      </c>
      <c r="S71" s="12">
        <f t="shared" si="41"/>
        <v>0</v>
      </c>
      <c r="T71" s="15">
        <f t="shared" si="89"/>
        <v>0</v>
      </c>
      <c r="U71" s="16">
        <f t="shared" si="96"/>
        <v>0</v>
      </c>
      <c r="V71" s="11">
        <v>90</v>
      </c>
      <c r="W71" s="12">
        <f t="shared" si="42"/>
        <v>90</v>
      </c>
      <c r="X71" s="15">
        <f t="shared" si="90"/>
        <v>90</v>
      </c>
      <c r="Y71" s="16">
        <f t="shared" si="97"/>
        <v>90</v>
      </c>
      <c r="AA71" s="12">
        <f t="shared" si="43"/>
        <v>0</v>
      </c>
      <c r="AB71" s="15">
        <f t="shared" si="91"/>
        <v>0</v>
      </c>
      <c r="AC71" s="16">
        <f t="shared" si="98"/>
        <v>0</v>
      </c>
    </row>
    <row r="72" spans="1:29" s="11" customFormat="1" x14ac:dyDescent="0.25">
      <c r="A72" s="18" t="str">
        <f>'5_Insects_Script'!A72</f>
        <v>eLITTER_LITTER_TYPE_BROADLEAF_EVERGREEN_RELATIVE_COVER</v>
      </c>
      <c r="B72" t="s">
        <v>346</v>
      </c>
      <c r="C72" s="4"/>
      <c r="D72" s="5"/>
      <c r="E72" s="6"/>
      <c r="G72" s="12">
        <f t="shared" si="38"/>
        <v>0</v>
      </c>
      <c r="H72" s="15">
        <f t="shared" si="92"/>
        <v>0</v>
      </c>
      <c r="I72" s="16">
        <f t="shared" si="93"/>
        <v>0</v>
      </c>
      <c r="J72" s="11">
        <v>100</v>
      </c>
      <c r="K72" s="12">
        <f t="shared" si="39"/>
        <v>100</v>
      </c>
      <c r="L72" s="15">
        <f t="shared" si="87"/>
        <v>100</v>
      </c>
      <c r="M72" s="16">
        <f t="shared" si="94"/>
        <v>100</v>
      </c>
      <c r="O72" s="12">
        <f t="shared" si="40"/>
        <v>0</v>
      </c>
      <c r="P72" s="15">
        <f t="shared" si="88"/>
        <v>0</v>
      </c>
      <c r="Q72" s="16">
        <f t="shared" si="95"/>
        <v>0</v>
      </c>
      <c r="S72" s="12">
        <f t="shared" si="41"/>
        <v>0</v>
      </c>
      <c r="T72" s="15">
        <f t="shared" si="89"/>
        <v>0</v>
      </c>
      <c r="U72" s="16">
        <f t="shared" si="96"/>
        <v>0</v>
      </c>
      <c r="W72" s="12">
        <f t="shared" si="42"/>
        <v>0</v>
      </c>
      <c r="X72" s="15">
        <f t="shared" si="90"/>
        <v>0</v>
      </c>
      <c r="Y72" s="16">
        <f t="shared" si="97"/>
        <v>0</v>
      </c>
      <c r="AA72" s="12">
        <f t="shared" si="43"/>
        <v>0</v>
      </c>
      <c r="AB72" s="15">
        <f t="shared" si="91"/>
        <v>0</v>
      </c>
      <c r="AC72" s="16">
        <f t="shared" si="98"/>
        <v>0</v>
      </c>
    </row>
    <row r="73" spans="1:29" s="11" customFormat="1" x14ac:dyDescent="0.25">
      <c r="A73" s="18" t="str">
        <f>'5_Insects_Script'!A73</f>
        <v>eLITTER_LITTER_TYPE_GRASS_RELATIVE_COVER</v>
      </c>
      <c r="B73" t="s">
        <v>347</v>
      </c>
      <c r="C73" s="4"/>
      <c r="D73" s="5"/>
      <c r="E73" s="6"/>
      <c r="G73" s="12">
        <f t="shared" si="38"/>
        <v>0</v>
      </c>
      <c r="H73" s="15">
        <f t="shared" si="92"/>
        <v>0</v>
      </c>
      <c r="I73" s="16">
        <f t="shared" si="93"/>
        <v>0</v>
      </c>
      <c r="K73" s="12">
        <f t="shared" si="39"/>
        <v>0</v>
      </c>
      <c r="L73" s="15">
        <f t="shared" si="87"/>
        <v>0</v>
      </c>
      <c r="M73" s="16">
        <f t="shared" si="94"/>
        <v>0</v>
      </c>
      <c r="N73" s="11">
        <v>100</v>
      </c>
      <c r="O73" s="12">
        <f t="shared" si="40"/>
        <v>100</v>
      </c>
      <c r="P73" s="15">
        <f t="shared" si="88"/>
        <v>100</v>
      </c>
      <c r="Q73" s="16">
        <f t="shared" si="95"/>
        <v>100</v>
      </c>
      <c r="S73" s="12">
        <f t="shared" si="41"/>
        <v>0</v>
      </c>
      <c r="T73" s="15">
        <f t="shared" si="89"/>
        <v>0</v>
      </c>
      <c r="U73" s="16">
        <f t="shared" si="96"/>
        <v>0</v>
      </c>
      <c r="W73" s="12">
        <f t="shared" si="42"/>
        <v>0</v>
      </c>
      <c r="X73" s="15">
        <f t="shared" si="90"/>
        <v>0</v>
      </c>
      <c r="Y73" s="16">
        <f t="shared" si="97"/>
        <v>0</v>
      </c>
      <c r="AA73" s="12">
        <f t="shared" si="43"/>
        <v>0</v>
      </c>
      <c r="AB73" s="15">
        <f t="shared" si="91"/>
        <v>0</v>
      </c>
      <c r="AC73" s="16">
        <f t="shared" si="98"/>
        <v>0</v>
      </c>
    </row>
    <row r="74" spans="1:29" s="11" customFormat="1" x14ac:dyDescent="0.25">
      <c r="A74" s="18" t="str">
        <f>'5_Insects_Script'!A74</f>
        <v>eLITTER_LITTER_TYPE_LONG_NEEDLE_PINE_RELATIVE_COVER</v>
      </c>
      <c r="B74" t="s">
        <v>348</v>
      </c>
      <c r="C74" s="4"/>
      <c r="D74" s="5"/>
      <c r="E74" s="6"/>
      <c r="F74" s="13">
        <v>50</v>
      </c>
      <c r="G74" s="12">
        <f t="shared" si="38"/>
        <v>50</v>
      </c>
      <c r="H74" s="15">
        <f t="shared" si="92"/>
        <v>50</v>
      </c>
      <c r="I74" s="16">
        <f t="shared" si="93"/>
        <v>50</v>
      </c>
      <c r="K74" s="12">
        <f t="shared" si="39"/>
        <v>0</v>
      </c>
      <c r="L74" s="15">
        <f t="shared" si="87"/>
        <v>0</v>
      </c>
      <c r="M74" s="16">
        <f t="shared" si="94"/>
        <v>0</v>
      </c>
      <c r="O74" s="12">
        <f t="shared" si="40"/>
        <v>0</v>
      </c>
      <c r="P74" s="15">
        <f t="shared" si="88"/>
        <v>0</v>
      </c>
      <c r="Q74" s="16">
        <f t="shared" si="95"/>
        <v>0</v>
      </c>
      <c r="S74" s="12">
        <f t="shared" si="41"/>
        <v>0</v>
      </c>
      <c r="T74" s="15">
        <f t="shared" si="89"/>
        <v>0</v>
      </c>
      <c r="U74" s="16">
        <f t="shared" si="96"/>
        <v>0</v>
      </c>
      <c r="V74" s="11">
        <v>10</v>
      </c>
      <c r="W74" s="12">
        <f t="shared" si="42"/>
        <v>10</v>
      </c>
      <c r="X74" s="15">
        <f t="shared" si="90"/>
        <v>10</v>
      </c>
      <c r="Y74" s="16">
        <f t="shared" si="97"/>
        <v>10</v>
      </c>
      <c r="Z74" s="11">
        <v>40</v>
      </c>
      <c r="AA74" s="12">
        <f t="shared" si="43"/>
        <v>40</v>
      </c>
      <c r="AB74" s="15">
        <f t="shared" si="91"/>
        <v>40</v>
      </c>
      <c r="AC74" s="16">
        <f t="shared" si="98"/>
        <v>40</v>
      </c>
    </row>
    <row r="75" spans="1:29" s="11" customFormat="1" x14ac:dyDescent="0.25">
      <c r="A75" s="18" t="str">
        <f>'5_Insects_Script'!A75</f>
        <v>eLITTER_LITTER_TYPE_OTHER_CONIFER_RELATIVE_COVER</v>
      </c>
      <c r="B75" t="s">
        <v>349</v>
      </c>
      <c r="C75" s="4"/>
      <c r="D75" s="5"/>
      <c r="E75" s="6"/>
      <c r="F75" s="13">
        <v>50</v>
      </c>
      <c r="G75" s="12">
        <f t="shared" si="38"/>
        <v>50</v>
      </c>
      <c r="H75" s="15">
        <f t="shared" si="92"/>
        <v>50</v>
      </c>
      <c r="I75" s="16">
        <f t="shared" si="93"/>
        <v>50</v>
      </c>
      <c r="K75" s="12">
        <f t="shared" si="39"/>
        <v>0</v>
      </c>
      <c r="L75" s="15">
        <f t="shared" si="87"/>
        <v>0</v>
      </c>
      <c r="M75" s="16">
        <f t="shared" si="94"/>
        <v>0</v>
      </c>
      <c r="O75" s="12">
        <f t="shared" si="40"/>
        <v>0</v>
      </c>
      <c r="P75" s="15">
        <f t="shared" si="88"/>
        <v>0</v>
      </c>
      <c r="Q75" s="16">
        <f t="shared" si="95"/>
        <v>0</v>
      </c>
      <c r="R75" s="11">
        <v>100</v>
      </c>
      <c r="S75" s="12">
        <f t="shared" si="41"/>
        <v>100</v>
      </c>
      <c r="T75" s="15">
        <f t="shared" si="89"/>
        <v>100</v>
      </c>
      <c r="U75" s="16">
        <f t="shared" si="96"/>
        <v>100</v>
      </c>
      <c r="W75" s="12">
        <f t="shared" si="42"/>
        <v>0</v>
      </c>
      <c r="X75" s="15">
        <f t="shared" si="90"/>
        <v>0</v>
      </c>
      <c r="Y75" s="16">
        <f t="shared" si="97"/>
        <v>0</v>
      </c>
      <c r="AA75" s="12">
        <f t="shared" si="43"/>
        <v>0</v>
      </c>
      <c r="AB75" s="15">
        <f t="shared" si="91"/>
        <v>0</v>
      </c>
      <c r="AC75" s="16">
        <f t="shared" si="98"/>
        <v>0</v>
      </c>
    </row>
    <row r="76" spans="1:29" s="11" customFormat="1" x14ac:dyDescent="0.25">
      <c r="A76" s="18" t="str">
        <f>'5_Insects_Script'!A76</f>
        <v>eLITTER_LITTER_TYPE_PALM_FROND_RELATIVE_COVER</v>
      </c>
      <c r="B76" t="s">
        <v>350</v>
      </c>
      <c r="C76" s="4"/>
      <c r="D76" s="5"/>
      <c r="E76" s="6"/>
      <c r="G76" s="12">
        <f t="shared" si="38"/>
        <v>0</v>
      </c>
      <c r="H76" s="15">
        <f t="shared" si="92"/>
        <v>0</v>
      </c>
      <c r="I76" s="16">
        <f t="shared" si="93"/>
        <v>0</v>
      </c>
      <c r="K76" s="12">
        <f t="shared" si="39"/>
        <v>0</v>
      </c>
      <c r="L76" s="15">
        <f t="shared" si="87"/>
        <v>0</v>
      </c>
      <c r="M76" s="16">
        <f t="shared" si="94"/>
        <v>0</v>
      </c>
      <c r="O76" s="12">
        <f t="shared" si="40"/>
        <v>0</v>
      </c>
      <c r="P76" s="15">
        <f t="shared" si="88"/>
        <v>0</v>
      </c>
      <c r="Q76" s="16">
        <f t="shared" si="95"/>
        <v>0</v>
      </c>
      <c r="S76" s="12">
        <f t="shared" si="41"/>
        <v>0</v>
      </c>
      <c r="T76" s="15">
        <f t="shared" si="89"/>
        <v>0</v>
      </c>
      <c r="U76" s="16">
        <f t="shared" si="96"/>
        <v>0</v>
      </c>
      <c r="W76" s="12">
        <f t="shared" si="42"/>
        <v>0</v>
      </c>
      <c r="X76" s="15">
        <f t="shared" si="90"/>
        <v>0</v>
      </c>
      <c r="Y76" s="16">
        <f t="shared" si="97"/>
        <v>0</v>
      </c>
      <c r="Z76" s="11">
        <v>60</v>
      </c>
      <c r="AA76" s="12">
        <f t="shared" si="43"/>
        <v>60</v>
      </c>
      <c r="AB76" s="15">
        <f t="shared" si="91"/>
        <v>60</v>
      </c>
      <c r="AC76" s="16">
        <f t="shared" si="98"/>
        <v>60</v>
      </c>
    </row>
    <row r="77" spans="1:29" s="11" customFormat="1" x14ac:dyDescent="0.25">
      <c r="A77" s="18" t="str">
        <f>'5_Insects_Script'!A77</f>
        <v>eLITTER_LITTER_TYPE_SHORT_NEEDLE_PINE_RELATIVE_COVER</v>
      </c>
      <c r="B77" t="s">
        <v>351</v>
      </c>
      <c r="C77" s="4"/>
      <c r="D77" s="5"/>
      <c r="E77" s="6"/>
      <c r="G77" s="12">
        <f t="shared" si="38"/>
        <v>0</v>
      </c>
      <c r="H77" s="15">
        <f t="shared" si="92"/>
        <v>0</v>
      </c>
      <c r="I77" s="16">
        <f t="shared" si="93"/>
        <v>0</v>
      </c>
      <c r="K77" s="12">
        <f t="shared" si="39"/>
        <v>0</v>
      </c>
      <c r="L77" s="15">
        <f t="shared" si="87"/>
        <v>0</v>
      </c>
      <c r="M77" s="16">
        <f t="shared" si="94"/>
        <v>0</v>
      </c>
      <c r="O77" s="12">
        <f t="shared" si="40"/>
        <v>0</v>
      </c>
      <c r="P77" s="15">
        <f t="shared" si="88"/>
        <v>0</v>
      </c>
      <c r="Q77" s="16">
        <f t="shared" si="95"/>
        <v>0</v>
      </c>
      <c r="S77" s="12">
        <f t="shared" si="41"/>
        <v>0</v>
      </c>
      <c r="T77" s="15">
        <f t="shared" si="89"/>
        <v>0</v>
      </c>
      <c r="U77" s="16">
        <f t="shared" si="96"/>
        <v>0</v>
      </c>
      <c r="W77" s="12">
        <f t="shared" si="42"/>
        <v>0</v>
      </c>
      <c r="X77" s="15">
        <f t="shared" si="90"/>
        <v>0</v>
      </c>
      <c r="Y77" s="16">
        <f t="shared" si="97"/>
        <v>0</v>
      </c>
      <c r="AA77" s="12">
        <f t="shared" si="43"/>
        <v>0</v>
      </c>
      <c r="AB77" s="15">
        <f t="shared" si="91"/>
        <v>0</v>
      </c>
      <c r="AC77" s="16">
        <f t="shared" si="98"/>
        <v>0</v>
      </c>
    </row>
    <row r="78" spans="1:29" s="11" customFormat="1" x14ac:dyDescent="0.25">
      <c r="A78" s="18" t="str">
        <f>'5_Insects_Script'!A78</f>
        <v>eMOSS_LICHEN_LITTER_GROUND_LICHEN_DEPTH</v>
      </c>
      <c r="B78" t="s">
        <v>352</v>
      </c>
      <c r="C78" s="4"/>
      <c r="D78" s="8"/>
      <c r="E78" s="6"/>
      <c r="G78" s="12">
        <f t="shared" si="38"/>
        <v>0</v>
      </c>
      <c r="H78" s="15">
        <f t="shared" si="38"/>
        <v>0</v>
      </c>
      <c r="I78" s="16">
        <f t="shared" si="93"/>
        <v>0</v>
      </c>
      <c r="K78" s="12">
        <f t="shared" si="39"/>
        <v>0</v>
      </c>
      <c r="L78" s="15">
        <f t="shared" si="87"/>
        <v>0</v>
      </c>
      <c r="M78" s="16">
        <f t="shared" si="94"/>
        <v>0</v>
      </c>
      <c r="O78" s="12">
        <f t="shared" si="40"/>
        <v>0</v>
      </c>
      <c r="P78" s="15">
        <f t="shared" si="88"/>
        <v>0</v>
      </c>
      <c r="Q78" s="16">
        <f t="shared" si="95"/>
        <v>0</v>
      </c>
      <c r="R78" s="11">
        <v>2</v>
      </c>
      <c r="S78" s="12">
        <f t="shared" si="41"/>
        <v>2</v>
      </c>
      <c r="T78" s="15">
        <f t="shared" si="89"/>
        <v>2</v>
      </c>
      <c r="U78" s="16">
        <f t="shared" si="96"/>
        <v>2</v>
      </c>
      <c r="W78" s="12">
        <f t="shared" si="42"/>
        <v>0</v>
      </c>
      <c r="X78" s="15">
        <f t="shared" si="90"/>
        <v>0</v>
      </c>
      <c r="Y78" s="16">
        <f t="shared" si="97"/>
        <v>0</v>
      </c>
      <c r="AA78" s="12">
        <f t="shared" si="43"/>
        <v>0</v>
      </c>
      <c r="AB78" s="15">
        <f t="shared" si="91"/>
        <v>0</v>
      </c>
      <c r="AC78" s="16">
        <f t="shared" si="98"/>
        <v>0</v>
      </c>
    </row>
    <row r="79" spans="1:29" s="11" customFormat="1" x14ac:dyDescent="0.25">
      <c r="A79" s="18" t="str">
        <f>'5_Insects_Script'!A79</f>
        <v>eMOSS_LICHEN_LITTER_GROUND_LICHEN_PERCENT_COVER</v>
      </c>
      <c r="B79" t="s">
        <v>353</v>
      </c>
      <c r="C79" s="4"/>
      <c r="D79" s="8"/>
      <c r="E79" s="6"/>
      <c r="G79" s="12">
        <f t="shared" si="38"/>
        <v>0</v>
      </c>
      <c r="H79" s="15">
        <f t="shared" si="38"/>
        <v>0</v>
      </c>
      <c r="I79" s="16">
        <f t="shared" si="93"/>
        <v>0</v>
      </c>
      <c r="K79" s="12">
        <f t="shared" si="39"/>
        <v>0</v>
      </c>
      <c r="L79" s="15">
        <f t="shared" si="87"/>
        <v>0</v>
      </c>
      <c r="M79" s="16">
        <f t="shared" si="94"/>
        <v>0</v>
      </c>
      <c r="O79" s="12">
        <f t="shared" si="40"/>
        <v>0</v>
      </c>
      <c r="P79" s="15">
        <f t="shared" si="88"/>
        <v>0</v>
      </c>
      <c r="Q79" s="16">
        <f t="shared" si="95"/>
        <v>0</v>
      </c>
      <c r="R79" s="11">
        <v>5</v>
      </c>
      <c r="S79" s="12">
        <f t="shared" si="41"/>
        <v>5</v>
      </c>
      <c r="T79" s="15">
        <f t="shared" si="89"/>
        <v>5</v>
      </c>
      <c r="U79" s="16">
        <f t="shared" si="96"/>
        <v>5</v>
      </c>
      <c r="W79" s="12">
        <f t="shared" si="42"/>
        <v>0</v>
      </c>
      <c r="X79" s="15">
        <f t="shared" si="90"/>
        <v>0</v>
      </c>
      <c r="Y79" s="16">
        <f t="shared" si="97"/>
        <v>0</v>
      </c>
      <c r="AA79" s="12">
        <f t="shared" si="43"/>
        <v>0</v>
      </c>
      <c r="AB79" s="15">
        <f t="shared" si="91"/>
        <v>0</v>
      </c>
      <c r="AC79" s="16">
        <f t="shared" si="98"/>
        <v>0</v>
      </c>
    </row>
    <row r="80" spans="1:29" s="11" customFormat="1" x14ac:dyDescent="0.25">
      <c r="A80" s="18" t="str">
        <f>'5_Insects_Script'!A80</f>
        <v>eMOSS_LICHEN_LITTER_LITTER_DEPTH</v>
      </c>
      <c r="B80" t="s">
        <v>354</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'5_Insects_Script'!A81</f>
        <v>eMOSS_LICHEN_LITTER_LITTER_PERCENT_COVER</v>
      </c>
      <c r="B81" t="s">
        <v>355</v>
      </c>
      <c r="C81" s="4"/>
      <c r="D81" s="8">
        <v>2</v>
      </c>
      <c r="E81" s="6">
        <v>0.5</v>
      </c>
      <c r="F81" s="11">
        <v>70</v>
      </c>
      <c r="G81" s="12">
        <f t="shared" si="38"/>
        <v>70</v>
      </c>
      <c r="H81" s="15">
        <f>$D81*G81</f>
        <v>140</v>
      </c>
      <c r="I81" s="20">
        <f>$E81*H81</f>
        <v>70</v>
      </c>
      <c r="J81" s="11">
        <v>60</v>
      </c>
      <c r="K81" s="12">
        <f t="shared" si="39"/>
        <v>60</v>
      </c>
      <c r="L81" s="15">
        <f>$D81*K81</f>
        <v>120</v>
      </c>
      <c r="M81" s="20">
        <f>$E81*L81</f>
        <v>60</v>
      </c>
      <c r="N81" s="11">
        <v>5</v>
      </c>
      <c r="O81" s="12">
        <f t="shared" si="40"/>
        <v>5</v>
      </c>
      <c r="P81" s="15">
        <f>$D81*O81</f>
        <v>10</v>
      </c>
      <c r="Q81" s="20">
        <f>$E81*P81</f>
        <v>5</v>
      </c>
      <c r="R81" s="11">
        <v>15</v>
      </c>
      <c r="S81" s="12">
        <f t="shared" si="41"/>
        <v>15</v>
      </c>
      <c r="T81" s="15">
        <f>$D81*S81</f>
        <v>30</v>
      </c>
      <c r="U81" s="20">
        <f>$E81*T81</f>
        <v>15</v>
      </c>
      <c r="V81" s="11">
        <v>90</v>
      </c>
      <c r="W81" s="12">
        <f t="shared" si="42"/>
        <v>90</v>
      </c>
      <c r="X81" s="15">
        <f>$D81*W81</f>
        <v>180</v>
      </c>
      <c r="Y81" s="20">
        <f>$E81*X81</f>
        <v>90</v>
      </c>
      <c r="Z81" s="11">
        <v>70</v>
      </c>
      <c r="AA81" s="12">
        <f t="shared" si="43"/>
        <v>70</v>
      </c>
      <c r="AB81" s="15">
        <f>$D81*AA81</f>
        <v>140</v>
      </c>
      <c r="AC81" s="20">
        <f>$E81*AB81</f>
        <v>70</v>
      </c>
    </row>
    <row r="82" spans="1:29" s="11" customFormat="1" x14ac:dyDescent="0.25">
      <c r="A82" s="18" t="str">
        <f>'5_Insects_Script'!A82</f>
        <v>eMOSS_LICHEN_LITTER_MOSS_DEPTH</v>
      </c>
      <c r="B82" t="s">
        <v>356</v>
      </c>
      <c r="C82" s="4"/>
      <c r="D82" s="8"/>
      <c r="E82" s="6"/>
      <c r="G82" s="12">
        <f t="shared" si="38"/>
        <v>0</v>
      </c>
      <c r="H82" s="15">
        <f t="shared" si="38"/>
        <v>0</v>
      </c>
      <c r="I82" s="16">
        <f t="shared" si="38"/>
        <v>0</v>
      </c>
      <c r="K82" s="12">
        <f t="shared" si="39"/>
        <v>0</v>
      </c>
      <c r="L82" s="15">
        <f t="shared" ref="L82:L93" si="99">K82</f>
        <v>0</v>
      </c>
      <c r="M82" s="16">
        <f t="shared" ref="M82:M85" si="100">L82</f>
        <v>0</v>
      </c>
      <c r="O82" s="12">
        <f t="shared" si="40"/>
        <v>0</v>
      </c>
      <c r="P82" s="15">
        <f t="shared" ref="P82:P93" si="101">O82</f>
        <v>0</v>
      </c>
      <c r="Q82" s="16">
        <f t="shared" ref="Q82:Q85" si="102">P82</f>
        <v>0</v>
      </c>
      <c r="R82" s="11">
        <v>2.5</v>
      </c>
      <c r="S82" s="12">
        <f t="shared" si="41"/>
        <v>2.5</v>
      </c>
      <c r="T82" s="15">
        <f t="shared" ref="T82:T93" si="103">S82</f>
        <v>2.5</v>
      </c>
      <c r="U82" s="16">
        <f t="shared" ref="U82:U85" si="104">T82</f>
        <v>2.5</v>
      </c>
      <c r="V82" s="11">
        <v>1</v>
      </c>
      <c r="W82" s="12">
        <f t="shared" si="42"/>
        <v>1</v>
      </c>
      <c r="X82" s="15">
        <f t="shared" ref="X82:X93" si="105">W82</f>
        <v>1</v>
      </c>
      <c r="Y82" s="16">
        <f t="shared" ref="Y82:Y85" si="106">X82</f>
        <v>1</v>
      </c>
      <c r="AA82" s="12">
        <f t="shared" si="43"/>
        <v>0</v>
      </c>
      <c r="AB82" s="15">
        <f t="shared" ref="AB82:AB93" si="107">AA82</f>
        <v>0</v>
      </c>
      <c r="AC82" s="16">
        <f t="shared" ref="AC82:AC85" si="108">AB82</f>
        <v>0</v>
      </c>
    </row>
    <row r="83" spans="1:29" s="11" customFormat="1" x14ac:dyDescent="0.25">
      <c r="A83" s="18" t="str">
        <f>'5_Insects_Script'!A83</f>
        <v>eMOSS_LICHEN_LITTER_MOSS_PERCENT_COVER</v>
      </c>
      <c r="B83" t="s">
        <v>357</v>
      </c>
      <c r="C83" s="4"/>
      <c r="D83" s="8"/>
      <c r="E83" s="6"/>
      <c r="G83" s="12">
        <f t="shared" si="38"/>
        <v>0</v>
      </c>
      <c r="H83" s="15">
        <f t="shared" ref="H83" si="109">G83</f>
        <v>0</v>
      </c>
      <c r="I83" s="16">
        <f t="shared" si="38"/>
        <v>0</v>
      </c>
      <c r="K83" s="12">
        <f t="shared" si="39"/>
        <v>0</v>
      </c>
      <c r="L83" s="15">
        <f t="shared" si="99"/>
        <v>0</v>
      </c>
      <c r="M83" s="16">
        <f t="shared" si="100"/>
        <v>0</v>
      </c>
      <c r="O83" s="12">
        <f t="shared" si="40"/>
        <v>0</v>
      </c>
      <c r="P83" s="15">
        <f t="shared" si="101"/>
        <v>0</v>
      </c>
      <c r="Q83" s="16">
        <f t="shared" si="102"/>
        <v>0</v>
      </c>
      <c r="R83" s="11">
        <v>80</v>
      </c>
      <c r="S83" s="12">
        <f t="shared" si="41"/>
        <v>80</v>
      </c>
      <c r="T83" s="15">
        <f t="shared" si="103"/>
        <v>80</v>
      </c>
      <c r="U83" s="16">
        <f t="shared" si="104"/>
        <v>80</v>
      </c>
      <c r="V83" s="11">
        <v>5</v>
      </c>
      <c r="W83" s="12">
        <f t="shared" si="42"/>
        <v>5</v>
      </c>
      <c r="X83" s="15">
        <f t="shared" si="105"/>
        <v>5</v>
      </c>
      <c r="Y83" s="16">
        <f t="shared" si="106"/>
        <v>5</v>
      </c>
      <c r="AA83" s="12">
        <f t="shared" si="43"/>
        <v>0</v>
      </c>
      <c r="AB83" s="15">
        <f t="shared" si="107"/>
        <v>0</v>
      </c>
      <c r="AC83" s="16">
        <f t="shared" si="108"/>
        <v>0</v>
      </c>
    </row>
    <row r="84" spans="1:29" s="11" customFormat="1" x14ac:dyDescent="0.25">
      <c r="A84" s="18" t="str">
        <f>'5_Insects_Script'!A84</f>
        <v>eGROUND_FUEL_DUFF_LOWER_DEPTH</v>
      </c>
      <c r="B84" t="s">
        <v>358</v>
      </c>
      <c r="C84" s="4"/>
      <c r="D84" s="5"/>
      <c r="E84" s="6"/>
      <c r="G84" s="12">
        <f t="shared" si="38"/>
        <v>0</v>
      </c>
      <c r="H84" s="15">
        <f t="shared" ref="H84" si="110">G84</f>
        <v>0</v>
      </c>
      <c r="I84" s="16">
        <f t="shared" si="38"/>
        <v>0</v>
      </c>
      <c r="J84" s="11">
        <v>0.2</v>
      </c>
      <c r="K84" s="12">
        <f t="shared" si="39"/>
        <v>0.2</v>
      </c>
      <c r="L84" s="15">
        <f t="shared" si="99"/>
        <v>0.2</v>
      </c>
      <c r="M84" s="16">
        <f t="shared" si="100"/>
        <v>0.2</v>
      </c>
      <c r="O84" s="12">
        <f t="shared" si="40"/>
        <v>0</v>
      </c>
      <c r="P84" s="15">
        <f t="shared" si="101"/>
        <v>0</v>
      </c>
      <c r="Q84" s="16">
        <f t="shared" si="102"/>
        <v>0</v>
      </c>
      <c r="R84" s="11">
        <v>2</v>
      </c>
      <c r="S84" s="12">
        <f t="shared" si="41"/>
        <v>2</v>
      </c>
      <c r="T84" s="15">
        <f t="shared" si="103"/>
        <v>2</v>
      </c>
      <c r="U84" s="16">
        <f t="shared" si="104"/>
        <v>2</v>
      </c>
      <c r="W84" s="12">
        <f t="shared" si="42"/>
        <v>0</v>
      </c>
      <c r="X84" s="15">
        <f t="shared" si="105"/>
        <v>0</v>
      </c>
      <c r="Y84" s="16">
        <f t="shared" si="106"/>
        <v>0</v>
      </c>
      <c r="AA84" s="12">
        <f t="shared" si="43"/>
        <v>0</v>
      </c>
      <c r="AB84" s="15">
        <f t="shared" si="107"/>
        <v>0</v>
      </c>
      <c r="AC84" s="16">
        <f t="shared" si="108"/>
        <v>0</v>
      </c>
    </row>
    <row r="85" spans="1:29" s="11" customFormat="1" x14ac:dyDescent="0.25">
      <c r="A85" s="18" t="str">
        <f>'5_Insects_Script'!A85</f>
        <v>eGROUND_FUEL_DUFF_LOWER_PERCENT_COVER</v>
      </c>
      <c r="B85" t="s">
        <v>359</v>
      </c>
      <c r="C85" s="4"/>
      <c r="D85" s="5"/>
      <c r="E85" s="6"/>
      <c r="G85" s="12">
        <f t="shared" si="38"/>
        <v>0</v>
      </c>
      <c r="H85" s="15">
        <f t="shared" ref="H85:H87" si="111">G85</f>
        <v>0</v>
      </c>
      <c r="I85" s="16">
        <f t="shared" si="38"/>
        <v>0</v>
      </c>
      <c r="J85" s="11">
        <v>60</v>
      </c>
      <c r="K85" s="12">
        <f t="shared" si="39"/>
        <v>60</v>
      </c>
      <c r="L85" s="15">
        <f t="shared" si="99"/>
        <v>60</v>
      </c>
      <c r="M85" s="16">
        <f t="shared" si="100"/>
        <v>60</v>
      </c>
      <c r="O85" s="12">
        <f t="shared" si="40"/>
        <v>0</v>
      </c>
      <c r="P85" s="15">
        <f t="shared" si="101"/>
        <v>0</v>
      </c>
      <c r="Q85" s="16">
        <f t="shared" si="102"/>
        <v>0</v>
      </c>
      <c r="R85" s="11">
        <v>90</v>
      </c>
      <c r="S85" s="12">
        <f t="shared" si="41"/>
        <v>90</v>
      </c>
      <c r="T85" s="15">
        <f t="shared" si="103"/>
        <v>90</v>
      </c>
      <c r="U85" s="16">
        <f t="shared" si="104"/>
        <v>90</v>
      </c>
      <c r="W85" s="12">
        <f t="shared" si="42"/>
        <v>0</v>
      </c>
      <c r="X85" s="15">
        <f t="shared" si="105"/>
        <v>0</v>
      </c>
      <c r="Y85" s="16">
        <f t="shared" si="106"/>
        <v>0</v>
      </c>
      <c r="AA85" s="12">
        <f t="shared" si="43"/>
        <v>0</v>
      </c>
      <c r="AB85" s="15">
        <f t="shared" si="107"/>
        <v>0</v>
      </c>
      <c r="AC85" s="16">
        <f t="shared" si="108"/>
        <v>0</v>
      </c>
    </row>
    <row r="86" spans="1:29" s="11" customFormat="1" x14ac:dyDescent="0.25">
      <c r="A86" s="18" t="str">
        <f>'5_Insects_Script'!A86</f>
        <v>eGROUND_FUEL_DUFF_UPPER_DEPTH</v>
      </c>
      <c r="B86" t="s">
        <v>360</v>
      </c>
      <c r="C86" s="4"/>
      <c r="D86" s="5"/>
      <c r="E86" s="6">
        <v>1.3</v>
      </c>
      <c r="F86" s="11">
        <v>0.5</v>
      </c>
      <c r="G86" s="12">
        <f t="shared" si="38"/>
        <v>0.5</v>
      </c>
      <c r="H86" s="15">
        <f t="shared" si="111"/>
        <v>0.5</v>
      </c>
      <c r="I86" s="20">
        <f t="shared" ref="I86:I87" si="112">$E86*H86</f>
        <v>0.65</v>
      </c>
      <c r="J86" s="11">
        <v>0.4</v>
      </c>
      <c r="K86" s="12">
        <f t="shared" si="39"/>
        <v>0.4</v>
      </c>
      <c r="L86" s="15">
        <f t="shared" si="99"/>
        <v>0.4</v>
      </c>
      <c r="M86" s="20">
        <f t="shared" ref="M86:M87" si="113">$E86*L86</f>
        <v>0.52</v>
      </c>
      <c r="N86" s="11">
        <v>0.2</v>
      </c>
      <c r="O86" s="12">
        <f t="shared" si="40"/>
        <v>0.2</v>
      </c>
      <c r="P86" s="15">
        <f t="shared" si="101"/>
        <v>0.2</v>
      </c>
      <c r="Q86" s="20">
        <f t="shared" ref="Q86:Q87" si="114">$E86*P86</f>
        <v>0.26</v>
      </c>
      <c r="R86" s="11">
        <v>4</v>
      </c>
      <c r="S86" s="12">
        <f t="shared" si="41"/>
        <v>4</v>
      </c>
      <c r="T86" s="15">
        <f t="shared" si="103"/>
        <v>4</v>
      </c>
      <c r="U86" s="20">
        <f t="shared" ref="U86:U87" si="115">$E86*T86</f>
        <v>5.2</v>
      </c>
      <c r="V86" s="11">
        <v>1</v>
      </c>
      <c r="W86" s="12">
        <f t="shared" si="42"/>
        <v>1</v>
      </c>
      <c r="X86" s="15">
        <f t="shared" si="105"/>
        <v>1</v>
      </c>
      <c r="Y86" s="20">
        <f t="shared" ref="Y86:Y87" si="116">$E86*X86</f>
        <v>1.3</v>
      </c>
      <c r="Z86" s="11">
        <v>1.5</v>
      </c>
      <c r="AA86" s="12">
        <f t="shared" si="43"/>
        <v>1.5</v>
      </c>
      <c r="AB86" s="15">
        <f t="shared" si="107"/>
        <v>1.5</v>
      </c>
      <c r="AC86" s="20">
        <f t="shared" ref="AC86:AC87" si="117">$E86*AB86</f>
        <v>1.9500000000000002</v>
      </c>
    </row>
    <row r="87" spans="1:29" s="11" customFormat="1" x14ac:dyDescent="0.25">
      <c r="A87" s="18" t="str">
        <f>'5_Insects_Script'!A87</f>
        <v>eGROUND_FUEL_DUFF_UPPER_PERCENT_COVER</v>
      </c>
      <c r="B87" t="s">
        <v>361</v>
      </c>
      <c r="C87" s="4"/>
      <c r="D87" s="5"/>
      <c r="E87" s="6">
        <v>1.3</v>
      </c>
      <c r="F87" s="11">
        <v>70</v>
      </c>
      <c r="G87" s="12">
        <f t="shared" si="38"/>
        <v>70</v>
      </c>
      <c r="H87" s="15">
        <f t="shared" si="111"/>
        <v>70</v>
      </c>
      <c r="I87" s="20">
        <f t="shared" si="112"/>
        <v>91</v>
      </c>
      <c r="J87" s="11">
        <v>60</v>
      </c>
      <c r="K87" s="12">
        <f t="shared" si="39"/>
        <v>60</v>
      </c>
      <c r="L87" s="15">
        <f t="shared" si="99"/>
        <v>60</v>
      </c>
      <c r="M87" s="20">
        <f t="shared" si="113"/>
        <v>78</v>
      </c>
      <c r="N87" s="11">
        <v>70</v>
      </c>
      <c r="O87" s="12">
        <f t="shared" si="40"/>
        <v>70</v>
      </c>
      <c r="P87" s="15">
        <f t="shared" si="101"/>
        <v>70</v>
      </c>
      <c r="Q87" s="20">
        <f t="shared" si="114"/>
        <v>91</v>
      </c>
      <c r="R87" s="11">
        <v>100</v>
      </c>
      <c r="S87" s="12">
        <f t="shared" si="41"/>
        <v>100</v>
      </c>
      <c r="T87" s="15">
        <f t="shared" si="103"/>
        <v>100</v>
      </c>
      <c r="U87" s="20">
        <f t="shared" si="115"/>
        <v>130</v>
      </c>
      <c r="V87" s="11">
        <v>90</v>
      </c>
      <c r="W87" s="12">
        <f t="shared" si="42"/>
        <v>90</v>
      </c>
      <c r="X87" s="15">
        <f t="shared" si="105"/>
        <v>90</v>
      </c>
      <c r="Y87" s="20">
        <f t="shared" si="116"/>
        <v>117</v>
      </c>
      <c r="Z87" s="11">
        <v>70</v>
      </c>
      <c r="AA87" s="12">
        <f t="shared" si="43"/>
        <v>70</v>
      </c>
      <c r="AB87" s="15">
        <f t="shared" si="107"/>
        <v>70</v>
      </c>
      <c r="AC87" s="20">
        <f t="shared" si="117"/>
        <v>91</v>
      </c>
    </row>
    <row r="88" spans="1:29" s="11" customFormat="1" x14ac:dyDescent="0.25">
      <c r="A88" s="18" t="str">
        <f>'5_Insects_Script'!A88</f>
        <v>eGROUND_FUEL_BASAL_ACCUMULATION_DEPTH</v>
      </c>
      <c r="B88" t="s">
        <v>362</v>
      </c>
      <c r="C88" s="4"/>
      <c r="D88" s="5"/>
      <c r="E88" s="6"/>
      <c r="G88" s="12">
        <f t="shared" si="38"/>
        <v>0</v>
      </c>
      <c r="H88" s="15">
        <f t="shared" ref="H88:I88" si="118">G88</f>
        <v>0</v>
      </c>
      <c r="I88" s="16">
        <f t="shared" si="118"/>
        <v>0</v>
      </c>
      <c r="K88" s="12">
        <f t="shared" si="39"/>
        <v>0</v>
      </c>
      <c r="L88" s="15">
        <f t="shared" si="99"/>
        <v>0</v>
      </c>
      <c r="M88" s="16">
        <f t="shared" ref="M88:M93" si="119">L88</f>
        <v>0</v>
      </c>
      <c r="O88" s="12">
        <f t="shared" si="40"/>
        <v>0</v>
      </c>
      <c r="P88" s="15">
        <f t="shared" si="101"/>
        <v>0</v>
      </c>
      <c r="Q88" s="16">
        <f t="shared" ref="Q88:Q93" si="120">P88</f>
        <v>0</v>
      </c>
      <c r="S88" s="12">
        <f t="shared" si="41"/>
        <v>0</v>
      </c>
      <c r="T88" s="15">
        <f t="shared" si="103"/>
        <v>0</v>
      </c>
      <c r="U88" s="16">
        <f t="shared" ref="U88:U93" si="121">T88</f>
        <v>0</v>
      </c>
      <c r="W88" s="12">
        <f t="shared" si="42"/>
        <v>0</v>
      </c>
      <c r="X88" s="15">
        <f t="shared" si="105"/>
        <v>0</v>
      </c>
      <c r="Y88" s="16">
        <f t="shared" ref="Y88:Y93" si="122">X88</f>
        <v>0</v>
      </c>
      <c r="AA88" s="12">
        <f t="shared" si="43"/>
        <v>0</v>
      </c>
      <c r="AB88" s="15">
        <f t="shared" si="107"/>
        <v>0</v>
      </c>
      <c r="AC88" s="16">
        <f t="shared" ref="AC88:AC93" si="123">AB88</f>
        <v>0</v>
      </c>
    </row>
    <row r="89" spans="1:29" s="11" customFormat="1" x14ac:dyDescent="0.25">
      <c r="A89" s="18" t="str">
        <f>'5_Insects_Script'!A89</f>
        <v>eGROUND_FUEL_BASAL_ACCUMULATION_NUMBER_PER_UNIT_AREA</v>
      </c>
      <c r="B89" t="s">
        <v>363</v>
      </c>
      <c r="C89" s="4"/>
      <c r="D89" s="5"/>
      <c r="E89" s="6"/>
      <c r="G89" s="12">
        <f t="shared" si="38"/>
        <v>0</v>
      </c>
      <c r="H89" s="15">
        <f t="shared" ref="H89:I89" si="124">G89</f>
        <v>0</v>
      </c>
      <c r="I89" s="16">
        <f t="shared" si="124"/>
        <v>0</v>
      </c>
      <c r="K89" s="12">
        <f t="shared" si="39"/>
        <v>0</v>
      </c>
      <c r="L89" s="15">
        <f t="shared" si="99"/>
        <v>0</v>
      </c>
      <c r="M89" s="16">
        <f t="shared" si="119"/>
        <v>0</v>
      </c>
      <c r="O89" s="12">
        <f t="shared" si="40"/>
        <v>0</v>
      </c>
      <c r="P89" s="15">
        <f t="shared" si="101"/>
        <v>0</v>
      </c>
      <c r="Q89" s="16">
        <f t="shared" si="120"/>
        <v>0</v>
      </c>
      <c r="S89" s="12">
        <f t="shared" si="41"/>
        <v>0</v>
      </c>
      <c r="T89" s="15">
        <f t="shared" si="103"/>
        <v>0</v>
      </c>
      <c r="U89" s="16">
        <f t="shared" si="121"/>
        <v>0</v>
      </c>
      <c r="W89" s="12">
        <f t="shared" si="42"/>
        <v>0</v>
      </c>
      <c r="X89" s="15">
        <f t="shared" si="105"/>
        <v>0</v>
      </c>
      <c r="Y89" s="16">
        <f t="shared" si="122"/>
        <v>0</v>
      </c>
      <c r="AA89" s="12">
        <f t="shared" si="43"/>
        <v>0</v>
      </c>
      <c r="AB89" s="15">
        <f t="shared" si="107"/>
        <v>0</v>
      </c>
      <c r="AC89" s="16">
        <f t="shared" si="123"/>
        <v>0</v>
      </c>
    </row>
    <row r="90" spans="1:29" s="11" customFormat="1" x14ac:dyDescent="0.25">
      <c r="A90" s="18" t="str">
        <f>'5_Insects_Script'!A90</f>
        <v>eGROUND_FUEL_BASAL_ACCUMULATION_RADIUS</v>
      </c>
      <c r="B90" t="s">
        <v>364</v>
      </c>
      <c r="C90" s="4"/>
      <c r="D90" s="5"/>
      <c r="E90" s="6"/>
      <c r="G90" s="12">
        <f t="shared" si="38"/>
        <v>0</v>
      </c>
      <c r="H90" s="15">
        <f t="shared" ref="H90:I90" si="125">G90</f>
        <v>0</v>
      </c>
      <c r="I90" s="16">
        <f t="shared" si="125"/>
        <v>0</v>
      </c>
      <c r="K90" s="12">
        <f t="shared" si="39"/>
        <v>0</v>
      </c>
      <c r="L90" s="15">
        <f t="shared" si="99"/>
        <v>0</v>
      </c>
      <c r="M90" s="16">
        <f t="shared" si="119"/>
        <v>0</v>
      </c>
      <c r="O90" s="12">
        <f t="shared" si="40"/>
        <v>0</v>
      </c>
      <c r="P90" s="15">
        <f t="shared" si="101"/>
        <v>0</v>
      </c>
      <c r="Q90" s="16">
        <f t="shared" si="120"/>
        <v>0</v>
      </c>
      <c r="S90" s="12">
        <f t="shared" si="41"/>
        <v>0</v>
      </c>
      <c r="T90" s="15">
        <f t="shared" si="103"/>
        <v>0</v>
      </c>
      <c r="U90" s="16">
        <f t="shared" si="121"/>
        <v>0</v>
      </c>
      <c r="W90" s="12">
        <f t="shared" si="42"/>
        <v>0</v>
      </c>
      <c r="X90" s="15">
        <f t="shared" si="105"/>
        <v>0</v>
      </c>
      <c r="Y90" s="16">
        <f t="shared" si="122"/>
        <v>0</v>
      </c>
      <c r="AA90" s="12">
        <f t="shared" si="43"/>
        <v>0</v>
      </c>
      <c r="AB90" s="15">
        <f t="shared" si="107"/>
        <v>0</v>
      </c>
      <c r="AC90" s="16">
        <f t="shared" si="123"/>
        <v>0</v>
      </c>
    </row>
    <row r="91" spans="1:29" s="11" customFormat="1" x14ac:dyDescent="0.25">
      <c r="A91" s="18" t="str">
        <f>'5_Insects_Script'!A91</f>
        <v>eGROUND_FUEL_SQUIRREL_MIDDENS_DEPTH</v>
      </c>
      <c r="B91" t="s">
        <v>365</v>
      </c>
      <c r="C91" s="4"/>
      <c r="D91" s="5"/>
      <c r="E91" s="6"/>
      <c r="G91" s="12">
        <f t="shared" si="38"/>
        <v>0</v>
      </c>
      <c r="H91" s="15">
        <f t="shared" ref="H91:I91" si="126">G91</f>
        <v>0</v>
      </c>
      <c r="I91" s="16">
        <f t="shared" si="126"/>
        <v>0</v>
      </c>
      <c r="K91" s="12">
        <f t="shared" si="39"/>
        <v>0</v>
      </c>
      <c r="L91" s="15">
        <f t="shared" si="99"/>
        <v>0</v>
      </c>
      <c r="M91" s="16">
        <f t="shared" si="119"/>
        <v>0</v>
      </c>
      <c r="O91" s="12">
        <f t="shared" si="40"/>
        <v>0</v>
      </c>
      <c r="P91" s="15">
        <f t="shared" si="101"/>
        <v>0</v>
      </c>
      <c r="Q91" s="16">
        <f t="shared" si="120"/>
        <v>0</v>
      </c>
      <c r="R91" s="11">
        <v>18</v>
      </c>
      <c r="S91" s="12">
        <f t="shared" si="41"/>
        <v>18</v>
      </c>
      <c r="T91" s="15">
        <f t="shared" si="103"/>
        <v>18</v>
      </c>
      <c r="U91" s="16">
        <f t="shared" si="121"/>
        <v>18</v>
      </c>
      <c r="W91" s="12">
        <f t="shared" si="42"/>
        <v>0</v>
      </c>
      <c r="X91" s="15">
        <f t="shared" si="105"/>
        <v>0</v>
      </c>
      <c r="Y91" s="16">
        <f t="shared" si="122"/>
        <v>0</v>
      </c>
      <c r="AA91" s="12">
        <f t="shared" si="43"/>
        <v>0</v>
      </c>
      <c r="AB91" s="15">
        <f t="shared" si="107"/>
        <v>0</v>
      </c>
      <c r="AC91" s="16">
        <f t="shared" si="123"/>
        <v>0</v>
      </c>
    </row>
    <row r="92" spans="1:29" s="11" customFormat="1" x14ac:dyDescent="0.25">
      <c r="A92" s="18" t="str">
        <f>'5_Insects_Script'!A92</f>
        <v>eGROUND_FUEL_SQUIRREL_MIDDENS_NUMBER_PER_UNIT_AREA</v>
      </c>
      <c r="B92" t="s">
        <v>366</v>
      </c>
      <c r="C92" s="4"/>
      <c r="D92" s="5"/>
      <c r="E92" s="6"/>
      <c r="G92" s="12">
        <f t="shared" ref="G92:I93" si="127">F92</f>
        <v>0</v>
      </c>
      <c r="H92" s="15">
        <f t="shared" si="127"/>
        <v>0</v>
      </c>
      <c r="I92" s="16">
        <f t="shared" si="127"/>
        <v>0</v>
      </c>
      <c r="K92" s="12">
        <f t="shared" ref="K92:K93" si="128">J92</f>
        <v>0</v>
      </c>
      <c r="L92" s="15">
        <f t="shared" si="99"/>
        <v>0</v>
      </c>
      <c r="M92" s="16">
        <f t="shared" si="119"/>
        <v>0</v>
      </c>
      <c r="O92" s="12">
        <f t="shared" ref="O92:O93" si="129">N92</f>
        <v>0</v>
      </c>
      <c r="P92" s="15">
        <f t="shared" si="101"/>
        <v>0</v>
      </c>
      <c r="Q92" s="16">
        <f t="shared" si="120"/>
        <v>0</v>
      </c>
      <c r="R92" s="11">
        <v>1</v>
      </c>
      <c r="S92" s="12">
        <f t="shared" ref="S92:S93" si="130">R92</f>
        <v>1</v>
      </c>
      <c r="T92" s="15">
        <f t="shared" si="103"/>
        <v>1</v>
      </c>
      <c r="U92" s="16">
        <f t="shared" si="121"/>
        <v>1</v>
      </c>
      <c r="W92" s="12">
        <f t="shared" ref="W92:W93" si="131">V92</f>
        <v>0</v>
      </c>
      <c r="X92" s="15">
        <f t="shared" si="105"/>
        <v>0</v>
      </c>
      <c r="Y92" s="16">
        <f t="shared" si="122"/>
        <v>0</v>
      </c>
      <c r="AA92" s="12">
        <f t="shared" ref="AA92:AA93" si="132">Z92</f>
        <v>0</v>
      </c>
      <c r="AB92" s="15">
        <f t="shared" si="107"/>
        <v>0</v>
      </c>
      <c r="AC92" s="16">
        <f t="shared" si="123"/>
        <v>0</v>
      </c>
    </row>
    <row r="93" spans="1:29" s="11" customFormat="1" x14ac:dyDescent="0.25">
      <c r="A93" s="18" t="str">
        <f>'5_Insects_Script'!A93</f>
        <v>eGROUND_FUEL_SQUIRREL_MIDDENS_RADIUS</v>
      </c>
      <c r="B93" t="s">
        <v>367</v>
      </c>
      <c r="C93" s="4"/>
      <c r="D93" s="5"/>
      <c r="E93" s="6"/>
      <c r="G93" s="12">
        <f t="shared" si="127"/>
        <v>0</v>
      </c>
      <c r="H93" s="15">
        <f t="shared" si="127"/>
        <v>0</v>
      </c>
      <c r="I93" s="16">
        <f t="shared" si="127"/>
        <v>0</v>
      </c>
      <c r="K93" s="12">
        <f t="shared" si="128"/>
        <v>0</v>
      </c>
      <c r="L93" s="15">
        <f t="shared" si="99"/>
        <v>0</v>
      </c>
      <c r="M93" s="16">
        <f t="shared" si="119"/>
        <v>0</v>
      </c>
      <c r="O93" s="12">
        <f t="shared" si="129"/>
        <v>0</v>
      </c>
      <c r="P93" s="15">
        <f t="shared" si="101"/>
        <v>0</v>
      </c>
      <c r="Q93" s="16">
        <f t="shared" si="120"/>
        <v>0</v>
      </c>
      <c r="R93" s="11">
        <v>5</v>
      </c>
      <c r="S93" s="12">
        <f t="shared" si="130"/>
        <v>5</v>
      </c>
      <c r="T93" s="15">
        <f t="shared" si="103"/>
        <v>5</v>
      </c>
      <c r="U93" s="16">
        <f t="shared" si="121"/>
        <v>5</v>
      </c>
      <c r="W93" s="12">
        <f t="shared" si="131"/>
        <v>0</v>
      </c>
      <c r="X93" s="15">
        <f t="shared" si="105"/>
        <v>0</v>
      </c>
      <c r="Y93" s="16">
        <f t="shared" si="122"/>
        <v>0</v>
      </c>
      <c r="AA93" s="12">
        <f t="shared" si="132"/>
        <v>0</v>
      </c>
      <c r="AB93" s="15">
        <f t="shared" si="107"/>
        <v>0</v>
      </c>
      <c r="AC93" s="16">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224</v>
      </c>
      <c r="D1" t="s">
        <v>225</v>
      </c>
      <c r="E1" t="s">
        <v>226</v>
      </c>
      <c r="F1" t="s">
        <v>227</v>
      </c>
      <c r="G1" t="s">
        <v>228</v>
      </c>
      <c r="H1" t="s">
        <v>229</v>
      </c>
      <c r="I1" t="s">
        <v>230</v>
      </c>
      <c r="J1" t="s">
        <v>231</v>
      </c>
      <c r="K1" t="s">
        <v>232</v>
      </c>
      <c r="L1" t="s">
        <v>17</v>
      </c>
      <c r="M1" t="s">
        <v>233</v>
      </c>
      <c r="N1" t="s">
        <v>234</v>
      </c>
      <c r="O1" t="s">
        <v>235</v>
      </c>
      <c r="P1" t="s">
        <v>236</v>
      </c>
      <c r="Q1" t="s">
        <v>237</v>
      </c>
      <c r="R1" t="s">
        <v>238</v>
      </c>
      <c r="S1" t="s">
        <v>239</v>
      </c>
      <c r="T1" t="s">
        <v>240</v>
      </c>
      <c r="U1" t="s">
        <v>241</v>
      </c>
      <c r="V1" t="s">
        <v>18</v>
      </c>
      <c r="W1" t="s">
        <v>242</v>
      </c>
      <c r="X1" t="s">
        <v>243</v>
      </c>
      <c r="Y1" t="s">
        <v>244</v>
      </c>
      <c r="Z1" t="s">
        <v>245</v>
      </c>
      <c r="AA1" t="s">
        <v>246</v>
      </c>
      <c r="AB1" t="s">
        <v>247</v>
      </c>
      <c r="AC1" t="s">
        <v>248</v>
      </c>
      <c r="AD1" t="s">
        <v>249</v>
      </c>
      <c r="AE1" t="s">
        <v>250</v>
      </c>
      <c r="AF1" t="s">
        <v>23</v>
      </c>
      <c r="AG1" t="s">
        <v>251</v>
      </c>
      <c r="AH1" t="s">
        <v>252</v>
      </c>
      <c r="AI1" t="s">
        <v>253</v>
      </c>
      <c r="AJ1" t="s">
        <v>254</v>
      </c>
      <c r="AK1" t="s">
        <v>255</v>
      </c>
      <c r="AL1" t="s">
        <v>256</v>
      </c>
      <c r="AM1" t="s">
        <v>257</v>
      </c>
      <c r="AN1" t="s">
        <v>258</v>
      </c>
      <c r="AO1" t="s">
        <v>259</v>
      </c>
      <c r="AP1" t="s">
        <v>24</v>
      </c>
      <c r="AQ1" t="s">
        <v>260</v>
      </c>
      <c r="AR1" t="s">
        <v>261</v>
      </c>
      <c r="AS1" t="s">
        <v>262</v>
      </c>
      <c r="AT1" t="s">
        <v>263</v>
      </c>
      <c r="AU1" t="s">
        <v>264</v>
      </c>
      <c r="AV1" t="s">
        <v>265</v>
      </c>
      <c r="AW1" t="s">
        <v>266</v>
      </c>
      <c r="AX1" t="s">
        <v>267</v>
      </c>
      <c r="AY1" t="s">
        <v>268</v>
      </c>
      <c r="AZ1" t="s">
        <v>29</v>
      </c>
      <c r="BA1" t="s">
        <v>269</v>
      </c>
      <c r="BB1" t="s">
        <v>270</v>
      </c>
      <c r="BC1" t="s">
        <v>271</v>
      </c>
      <c r="BD1" t="s">
        <v>272</v>
      </c>
      <c r="BE1" t="s">
        <v>273</v>
      </c>
      <c r="BF1" t="s">
        <v>274</v>
      </c>
      <c r="BG1" t="s">
        <v>275</v>
      </c>
      <c r="BH1" t="s">
        <v>276</v>
      </c>
      <c r="BI1" t="s">
        <v>277</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12.832100000000001</v>
      </c>
      <c r="AT20">
        <f>'52_Insects_ModSeverity'!W20</f>
        <v>5</v>
      </c>
      <c r="AU20">
        <f>'52_Insects_ModSeverity'!X20</f>
        <v>50</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50</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'53_Insects_HighSeverity'!O42</f>
        <v>90</v>
      </c>
      <c r="AD42">
        <f>'53_Insects_HighSeverity'!P42</f>
        <v>125.99999999999999</v>
      </c>
      <c r="AE42">
        <f>'53_Insects_HighSeverity'!Q42</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'53_Insects_HighSeverity'!G49</f>
        <v>70</v>
      </c>
      <c r="J49">
        <f>'53_Insects_HighSeverity'!H49</f>
        <v>122.5</v>
      </c>
      <c r="K49">
        <f>'53_Insects_HighSeverity'!I49</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'53_Insects_HighSeverity'!G81</f>
        <v>70</v>
      </c>
      <c r="J81">
        <f>'53_Insects_HighSeverity'!H81</f>
        <v>140</v>
      </c>
      <c r="K81">
        <f>'53_Insects_HighSeverity'!I81</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'53_Insects_HighSeverity'!K81</f>
        <v>60</v>
      </c>
      <c r="T81">
        <f>'53_Insects_HighSeverity'!L81</f>
        <v>120</v>
      </c>
      <c r="U81">
        <f>'53_Insects_HighSeverity'!M81</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'53_Insects_HighSeverity'!W81</f>
        <v>90</v>
      </c>
      <c r="AX81">
        <f>'53_Insects_HighSeverity'!X81</f>
        <v>180</v>
      </c>
      <c r="AY81">
        <f>'53_Insects_HighSeverity'!Y81</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'53_Insects_HighSeverity'!AA81</f>
        <v>70</v>
      </c>
      <c r="BH81">
        <f>'53_Insects_HighSeverity'!AB81</f>
        <v>140</v>
      </c>
      <c r="BI81">
        <f>'53_Insects_HighSeverity'!AC81</f>
        <v>70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'53_Insects_HighSeverity'!S87</f>
        <v>100</v>
      </c>
      <c r="AN87">
        <f>'53_Insects_HighSeverity'!T87</f>
        <v>100</v>
      </c>
      <c r="AO87">
        <f>'53_Insects_HighSeverity'!U87</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'53_Insects_HighSeverity'!W87</f>
        <v>90</v>
      </c>
      <c r="AX87">
        <f>'53_Insects_HighSeverity'!X87</f>
        <v>90</v>
      </c>
      <c r="AY87">
        <f>'53_Insects_HighSeverity'!Y87</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2017-05-19T21:25:32Z</dcterms:modified>
</cp:coreProperties>
</file>