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1_Fire\"/>
    </mc:Choice>
  </mc:AlternateContent>
  <bookViews>
    <workbookView xWindow="0" yWindow="0" windowWidth="13380" windowHeight="10260" firstSheet="3" activeTab="5"/>
  </bookViews>
  <sheets>
    <sheet name="FBDescriptions" sheetId="9" r:id="rId1"/>
    <sheet name="Definitions" sheetId="2" r:id="rId2"/>
    <sheet name="ExtraVars" sheetId="10" r:id="rId3"/>
    <sheet name="1_Fire_Script" sheetId="1" r:id="rId4"/>
    <sheet name="BaseValues" sheetId="3" r:id="rId5"/>
    <sheet name="11_Fire_LowSeverity" sheetId="5" r:id="rId6"/>
    <sheet name="12_Fire_ModSeverity" sheetId="13" r:id="rId7"/>
    <sheet name="13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14" l="1"/>
  <c r="I44" i="13"/>
  <c r="I40" i="13"/>
  <c r="H40" i="13"/>
  <c r="H40" i="5"/>
  <c r="AA93" i="5" l="1"/>
  <c r="AA92" i="5"/>
  <c r="AA91" i="5"/>
  <c r="AA90" i="5"/>
  <c r="AA89" i="5"/>
  <c r="AA88" i="5"/>
  <c r="AA87" i="5"/>
  <c r="AA86" i="5"/>
  <c r="AA85" i="5"/>
  <c r="AA84" i="5"/>
  <c r="AA83" i="5"/>
  <c r="AB83" i="5" s="1"/>
  <c r="AA82" i="5"/>
  <c r="AB82" i="5" s="1"/>
  <c r="AA81" i="5"/>
  <c r="AA80" i="5"/>
  <c r="AB79" i="5"/>
  <c r="AA79" i="5"/>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A63" i="5"/>
  <c r="AB63" i="5" s="1"/>
  <c r="AC63" i="5" s="1"/>
  <c r="AA62" i="5"/>
  <c r="AB62" i="5" s="1"/>
  <c r="AC62" i="5" s="1"/>
  <c r="AA61" i="5"/>
  <c r="AB61" i="5" s="1"/>
  <c r="AC61" i="5" s="1"/>
  <c r="AA60" i="5"/>
  <c r="AB60" i="5" s="1"/>
  <c r="AC60" i="5" s="1"/>
  <c r="AA59" i="5"/>
  <c r="AB59" i="5" s="1"/>
  <c r="AC59" i="5" s="1"/>
  <c r="AA58" i="5"/>
  <c r="AA57" i="5"/>
  <c r="AA56" i="5"/>
  <c r="AA55" i="5"/>
  <c r="AB55" i="5" s="1"/>
  <c r="AA54" i="5"/>
  <c r="AB57" i="5" s="1"/>
  <c r="AA53" i="5"/>
  <c r="AB56" i="5" s="1"/>
  <c r="AA52" i="5"/>
  <c r="AB52" i="5" s="1"/>
  <c r="AA51" i="5"/>
  <c r="AB51" i="5" s="1"/>
  <c r="AA50" i="5"/>
  <c r="AB50" i="5" s="1"/>
  <c r="AA49" i="5"/>
  <c r="AB49" i="5" s="1"/>
  <c r="AA48" i="5"/>
  <c r="AB48" i="5" s="1"/>
  <c r="AA47" i="5"/>
  <c r="AA46" i="5"/>
  <c r="AA45" i="5"/>
  <c r="AA44" i="5"/>
  <c r="AA43" i="5"/>
  <c r="AA42" i="5"/>
  <c r="AA41" i="5"/>
  <c r="AA40" i="5"/>
  <c r="AA39" i="5"/>
  <c r="AB39" i="5" s="1"/>
  <c r="AA38" i="5"/>
  <c r="AB38" i="5" s="1"/>
  <c r="AA37" i="5"/>
  <c r="AB37" i="5" s="1"/>
  <c r="AA36" i="5"/>
  <c r="AB36" i="5" s="1"/>
  <c r="AB35" i="5"/>
  <c r="AA35" i="5"/>
  <c r="AA34" i="5"/>
  <c r="AB34" i="5" s="1"/>
  <c r="AA33" i="5"/>
  <c r="AB33" i="5" s="1"/>
  <c r="AC33" i="5" s="1"/>
  <c r="AA32" i="5"/>
  <c r="AB32" i="5" s="1"/>
  <c r="AC32" i="5" s="1"/>
  <c r="AA31" i="5"/>
  <c r="AA30" i="5"/>
  <c r="AA29" i="5"/>
  <c r="AA28" i="5"/>
  <c r="AB31" i="5" s="1"/>
  <c r="AA27" i="5"/>
  <c r="AB30" i="5" s="1"/>
  <c r="AA26" i="5"/>
  <c r="AB29" i="5" s="1"/>
  <c r="AA25" i="5"/>
  <c r="AB20" i="5" s="1"/>
  <c r="AA24" i="5"/>
  <c r="AB24" i="5" s="1"/>
  <c r="AC24" i="5" s="1"/>
  <c r="AA23" i="5"/>
  <c r="AB23" i="5" s="1"/>
  <c r="AC23" i="5" s="1"/>
  <c r="AA22" i="5"/>
  <c r="AB22" i="5" s="1"/>
  <c r="AC22" i="5" s="1"/>
  <c r="AA21" i="5"/>
  <c r="AB21" i="5" s="1"/>
  <c r="AC21" i="5" s="1"/>
  <c r="AA20" i="5"/>
  <c r="AB28" i="5" s="1"/>
  <c r="AC31" i="5" s="1"/>
  <c r="AB19" i="5"/>
  <c r="AC27" i="5" s="1"/>
  <c r="AA19" i="5"/>
  <c r="AB27" i="5" s="1"/>
  <c r="AC30" i="5" s="1"/>
  <c r="AA18" i="5"/>
  <c r="AB26" i="5" s="1"/>
  <c r="AC29"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A3" i="5"/>
  <c r="AB3" i="5" s="1"/>
  <c r="AC3" i="5" s="1"/>
  <c r="AA2" i="5"/>
  <c r="AB2" i="5" s="1"/>
  <c r="AC2" i="5" s="1"/>
  <c r="W93" i="5"/>
  <c r="W92" i="5"/>
  <c r="W91" i="5"/>
  <c r="W90" i="5"/>
  <c r="W89" i="5"/>
  <c r="W88" i="5"/>
  <c r="W87" i="5"/>
  <c r="W86" i="5"/>
  <c r="W85" i="5"/>
  <c r="W84" i="5"/>
  <c r="X83" i="5"/>
  <c r="W83" i="5"/>
  <c r="W82" i="5"/>
  <c r="X82" i="5" s="1"/>
  <c r="W81" i="5"/>
  <c r="W80" i="5"/>
  <c r="W79" i="5"/>
  <c r="X79" i="5" s="1"/>
  <c r="W78" i="5"/>
  <c r="X78" i="5" s="1"/>
  <c r="W77" i="5"/>
  <c r="X77" i="5" s="1"/>
  <c r="Y77" i="5" s="1"/>
  <c r="W76" i="5"/>
  <c r="X76" i="5" s="1"/>
  <c r="Y76" i="5" s="1"/>
  <c r="X75" i="5"/>
  <c r="Y75" i="5" s="1"/>
  <c r="W75" i="5"/>
  <c r="W74" i="5"/>
  <c r="X74" i="5" s="1"/>
  <c r="Y74" i="5" s="1"/>
  <c r="W73" i="5"/>
  <c r="X73" i="5" s="1"/>
  <c r="Y73" i="5" s="1"/>
  <c r="Y72" i="5"/>
  <c r="W72" i="5"/>
  <c r="X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Y64" i="5" s="1"/>
  <c r="W63" i="5"/>
  <c r="X63" i="5" s="1"/>
  <c r="Y63" i="5" s="1"/>
  <c r="W62" i="5"/>
  <c r="X62" i="5" s="1"/>
  <c r="Y62" i="5" s="1"/>
  <c r="W61" i="5"/>
  <c r="X61" i="5" s="1"/>
  <c r="Y61" i="5" s="1"/>
  <c r="W60" i="5"/>
  <c r="X60" i="5" s="1"/>
  <c r="Y60" i="5" s="1"/>
  <c r="X59" i="5"/>
  <c r="Y59" i="5" s="1"/>
  <c r="W59" i="5"/>
  <c r="W58" i="5"/>
  <c r="W57" i="5"/>
  <c r="W56" i="5"/>
  <c r="W55" i="5"/>
  <c r="X55" i="5" s="1"/>
  <c r="W54" i="5"/>
  <c r="W53" i="5"/>
  <c r="X56" i="5" s="1"/>
  <c r="W52" i="5"/>
  <c r="X52" i="5" s="1"/>
  <c r="W51" i="5"/>
  <c r="X51" i="5" s="1"/>
  <c r="W50" i="5"/>
  <c r="X50" i="5" s="1"/>
  <c r="W49" i="5"/>
  <c r="X49" i="5" s="1"/>
  <c r="W48" i="5"/>
  <c r="X48" i="5" s="1"/>
  <c r="W47" i="5"/>
  <c r="W46" i="5"/>
  <c r="W45" i="5"/>
  <c r="W44" i="5"/>
  <c r="W43" i="5"/>
  <c r="W42" i="5"/>
  <c r="W41" i="5"/>
  <c r="W40" i="5"/>
  <c r="W39" i="5"/>
  <c r="X39" i="5" s="1"/>
  <c r="W38" i="5"/>
  <c r="X38" i="5" s="1"/>
  <c r="W37" i="5"/>
  <c r="X37" i="5" s="1"/>
  <c r="W36" i="5"/>
  <c r="X36" i="5" s="1"/>
  <c r="W35" i="5"/>
  <c r="X35" i="5" s="1"/>
  <c r="W34" i="5"/>
  <c r="X34" i="5" s="1"/>
  <c r="W33" i="5"/>
  <c r="X33" i="5" s="1"/>
  <c r="Y33" i="5" s="1"/>
  <c r="W32" i="5"/>
  <c r="X32" i="5" s="1"/>
  <c r="Y32" i="5" s="1"/>
  <c r="W31" i="5"/>
  <c r="W30" i="5"/>
  <c r="W29" i="5"/>
  <c r="W28" i="5"/>
  <c r="X31" i="5" s="1"/>
  <c r="W27" i="5"/>
  <c r="X30" i="5" s="1"/>
  <c r="W26" i="5"/>
  <c r="X29" i="5" s="1"/>
  <c r="W25" i="5"/>
  <c r="X20" i="5" s="1"/>
  <c r="Y28" i="5" s="1"/>
  <c r="W24" i="5"/>
  <c r="X24" i="5" s="1"/>
  <c r="Y24" i="5" s="1"/>
  <c r="X23" i="5"/>
  <c r="Y23" i="5" s="1"/>
  <c r="W23" i="5"/>
  <c r="W22" i="5"/>
  <c r="W21" i="5"/>
  <c r="X21" i="5" s="1"/>
  <c r="Y21" i="5" s="1"/>
  <c r="W20" i="5"/>
  <c r="X28" i="5" s="1"/>
  <c r="Y31" i="5" s="1"/>
  <c r="X19" i="5"/>
  <c r="W19" i="5"/>
  <c r="X27" i="5" s="1"/>
  <c r="Y30" i="5" s="1"/>
  <c r="W18" i="5"/>
  <c r="X26" i="5" s="1"/>
  <c r="Y29" i="5" s="1"/>
  <c r="W17" i="5"/>
  <c r="X17" i="5" s="1"/>
  <c r="Y17" i="5" s="1"/>
  <c r="W16" i="5"/>
  <c r="X16" i="5" s="1"/>
  <c r="Y16" i="5" s="1"/>
  <c r="W15" i="5"/>
  <c r="X15" i="5" s="1"/>
  <c r="Y15" i="5" s="1"/>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S92" i="5"/>
  <c r="S91" i="5"/>
  <c r="S90" i="5"/>
  <c r="S89" i="5"/>
  <c r="S88" i="5"/>
  <c r="S87" i="5"/>
  <c r="S86" i="5"/>
  <c r="S85" i="5"/>
  <c r="S84" i="5"/>
  <c r="S83" i="5"/>
  <c r="T83" i="5" s="1"/>
  <c r="S82" i="5"/>
  <c r="T82" i="5" s="1"/>
  <c r="S81" i="5"/>
  <c r="S80" i="5"/>
  <c r="S79" i="5"/>
  <c r="T79" i="5" s="1"/>
  <c r="S78" i="5"/>
  <c r="T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U64" i="5" s="1"/>
  <c r="T63" i="5"/>
  <c r="U63" i="5" s="1"/>
  <c r="S63" i="5"/>
  <c r="S62" i="5"/>
  <c r="T62" i="5" s="1"/>
  <c r="U62" i="5" s="1"/>
  <c r="S61" i="5"/>
  <c r="T61" i="5" s="1"/>
  <c r="U61" i="5" s="1"/>
  <c r="S60" i="5"/>
  <c r="T60" i="5" s="1"/>
  <c r="U60" i="5" s="1"/>
  <c r="S59" i="5"/>
  <c r="T59" i="5" s="1"/>
  <c r="U59" i="5" s="1"/>
  <c r="S58" i="5"/>
  <c r="S57" i="5"/>
  <c r="S56" i="5"/>
  <c r="T55" i="5"/>
  <c r="U55" i="5" s="1"/>
  <c r="S55" i="5"/>
  <c r="S54" i="5"/>
  <c r="T57" i="5" s="1"/>
  <c r="S53" i="5"/>
  <c r="T56" i="5" s="1"/>
  <c r="S52" i="5"/>
  <c r="T52" i="5" s="1"/>
  <c r="S51" i="5"/>
  <c r="T51" i="5" s="1"/>
  <c r="S50" i="5"/>
  <c r="T50" i="5" s="1"/>
  <c r="S49" i="5"/>
  <c r="T49" i="5" s="1"/>
  <c r="S48" i="5"/>
  <c r="T48" i="5" s="1"/>
  <c r="S47" i="5"/>
  <c r="S46" i="5"/>
  <c r="S45" i="5"/>
  <c r="S44" i="5"/>
  <c r="S43" i="5"/>
  <c r="S42" i="5"/>
  <c r="S41" i="5"/>
  <c r="S40" i="5"/>
  <c r="S39" i="5"/>
  <c r="T39" i="5" s="1"/>
  <c r="S38" i="5"/>
  <c r="T38" i="5" s="1"/>
  <c r="S37" i="5"/>
  <c r="T37" i="5" s="1"/>
  <c r="S36" i="5"/>
  <c r="T36" i="5" s="1"/>
  <c r="S35" i="5"/>
  <c r="T35" i="5" s="1"/>
  <c r="S34" i="5"/>
  <c r="T34" i="5" s="1"/>
  <c r="S33" i="5"/>
  <c r="T33" i="5" s="1"/>
  <c r="U33" i="5" s="1"/>
  <c r="S32" i="5"/>
  <c r="T32" i="5" s="1"/>
  <c r="U32" i="5" s="1"/>
  <c r="S31" i="5"/>
  <c r="S30" i="5"/>
  <c r="S29" i="5"/>
  <c r="S28" i="5"/>
  <c r="T31" i="5" s="1"/>
  <c r="S27" i="5"/>
  <c r="T30" i="5" s="1"/>
  <c r="S26" i="5"/>
  <c r="T29" i="5" s="1"/>
  <c r="S25" i="5"/>
  <c r="T20" i="5" s="1"/>
  <c r="S24" i="5"/>
  <c r="T24" i="5" s="1"/>
  <c r="U24" i="5" s="1"/>
  <c r="S23" i="5"/>
  <c r="T19" i="5" s="1"/>
  <c r="U27" i="5" s="1"/>
  <c r="S22" i="5"/>
  <c r="T22" i="5" s="1"/>
  <c r="U22" i="5" s="1"/>
  <c r="S21" i="5"/>
  <c r="T21" i="5" s="1"/>
  <c r="U21" i="5" s="1"/>
  <c r="S20" i="5"/>
  <c r="T28" i="5" s="1"/>
  <c r="U31" i="5" s="1"/>
  <c r="S19" i="5"/>
  <c r="T27" i="5" s="1"/>
  <c r="U30" i="5" s="1"/>
  <c r="S18" i="5"/>
  <c r="T26" i="5" s="1"/>
  <c r="U29" i="5" s="1"/>
  <c r="S17" i="5"/>
  <c r="T17" i="5" s="1"/>
  <c r="U17" i="5" s="1"/>
  <c r="S16" i="5"/>
  <c r="T16" i="5" s="1"/>
  <c r="U16" i="5" s="1"/>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T7" i="5"/>
  <c r="U7" i="5" s="1"/>
  <c r="S7" i="5"/>
  <c r="S6" i="5"/>
  <c r="T6" i="5" s="1"/>
  <c r="U6" i="5" s="1"/>
  <c r="S5" i="5"/>
  <c r="T5" i="5" s="1"/>
  <c r="U5" i="5" s="1"/>
  <c r="S4" i="5"/>
  <c r="T4" i="5" s="1"/>
  <c r="U4" i="5" s="1"/>
  <c r="S3" i="5"/>
  <c r="T3" i="5" s="1"/>
  <c r="U3" i="5" s="1"/>
  <c r="S2" i="5"/>
  <c r="T2" i="5" s="1"/>
  <c r="U2" i="5" s="1"/>
  <c r="O93" i="5"/>
  <c r="O92" i="5"/>
  <c r="O91" i="5"/>
  <c r="O90" i="5"/>
  <c r="O89" i="5"/>
  <c r="O88" i="5"/>
  <c r="O87" i="5"/>
  <c r="O86" i="5"/>
  <c r="O85" i="5"/>
  <c r="O84" i="5"/>
  <c r="O83" i="5"/>
  <c r="P83" i="5" s="1"/>
  <c r="O82" i="5"/>
  <c r="P82" i="5" s="1"/>
  <c r="O81" i="5"/>
  <c r="O80" i="5"/>
  <c r="O79" i="5"/>
  <c r="P79" i="5" s="1"/>
  <c r="O78" i="5"/>
  <c r="P78" i="5" s="1"/>
  <c r="O77" i="5"/>
  <c r="P77" i="5" s="1"/>
  <c r="Q77" i="5" s="1"/>
  <c r="O76" i="5"/>
  <c r="P76" i="5" s="1"/>
  <c r="Q76" i="5" s="1"/>
  <c r="O75" i="5"/>
  <c r="P75" i="5" s="1"/>
  <c r="Q75" i="5" s="1"/>
  <c r="O74" i="5"/>
  <c r="P74" i="5" s="1"/>
  <c r="Q74" i="5" s="1"/>
  <c r="O73" i="5"/>
  <c r="P73" i="5" s="1"/>
  <c r="Q73" i="5" s="1"/>
  <c r="O72" i="5"/>
  <c r="P72" i="5" s="1"/>
  <c r="Q72" i="5" s="1"/>
  <c r="O71" i="5"/>
  <c r="P71" i="5" s="1"/>
  <c r="Q71" i="5" s="1"/>
  <c r="O70" i="5"/>
  <c r="P70" i="5" s="1"/>
  <c r="Q70" i="5" s="1"/>
  <c r="O69" i="5"/>
  <c r="P69" i="5" s="1"/>
  <c r="Q69" i="5" s="1"/>
  <c r="O68" i="5"/>
  <c r="P68" i="5" s="1"/>
  <c r="Q68" i="5" s="1"/>
  <c r="O67" i="5"/>
  <c r="P67" i="5" s="1"/>
  <c r="Q67" i="5" s="1"/>
  <c r="O66" i="5"/>
  <c r="P66" i="5" s="1"/>
  <c r="Q66" i="5" s="1"/>
  <c r="O65" i="5"/>
  <c r="P65" i="5" s="1"/>
  <c r="Q65" i="5" s="1"/>
  <c r="O64" i="5"/>
  <c r="P64" i="5" s="1"/>
  <c r="Q64" i="5" s="1"/>
  <c r="P63" i="5"/>
  <c r="Q63" i="5" s="1"/>
  <c r="O63" i="5"/>
  <c r="O62" i="5"/>
  <c r="P62" i="5" s="1"/>
  <c r="Q62" i="5" s="1"/>
  <c r="O61" i="5"/>
  <c r="P61" i="5" s="1"/>
  <c r="Q61" i="5" s="1"/>
  <c r="O60" i="5"/>
  <c r="P60" i="5" s="1"/>
  <c r="Q60" i="5" s="1"/>
  <c r="O59" i="5"/>
  <c r="P59" i="5" s="1"/>
  <c r="Q59" i="5" s="1"/>
  <c r="O58" i="5"/>
  <c r="O57" i="5"/>
  <c r="O56" i="5"/>
  <c r="P55" i="5"/>
  <c r="Q55" i="5" s="1"/>
  <c r="O55" i="5"/>
  <c r="O54" i="5"/>
  <c r="P57" i="5" s="1"/>
  <c r="O53" i="5"/>
  <c r="P56" i="5" s="1"/>
  <c r="O52" i="5"/>
  <c r="P52" i="5" s="1"/>
  <c r="O51" i="5"/>
  <c r="P51" i="5" s="1"/>
  <c r="O50" i="5"/>
  <c r="P50" i="5" s="1"/>
  <c r="O49" i="5"/>
  <c r="P49" i="5" s="1"/>
  <c r="O48" i="5"/>
  <c r="P48" i="5" s="1"/>
  <c r="O47" i="5"/>
  <c r="O46" i="5"/>
  <c r="O45" i="5"/>
  <c r="O44" i="5"/>
  <c r="O43" i="5"/>
  <c r="O42" i="5"/>
  <c r="O41" i="5"/>
  <c r="O40" i="5"/>
  <c r="O39" i="5"/>
  <c r="P39" i="5" s="1"/>
  <c r="O38" i="5"/>
  <c r="P38" i="5" s="1"/>
  <c r="O37" i="5"/>
  <c r="P37" i="5" s="1"/>
  <c r="O36" i="5"/>
  <c r="P36" i="5" s="1"/>
  <c r="O35" i="5"/>
  <c r="P35" i="5" s="1"/>
  <c r="O34" i="5"/>
  <c r="P34" i="5" s="1"/>
  <c r="O33" i="5"/>
  <c r="P33" i="5" s="1"/>
  <c r="Q33" i="5" s="1"/>
  <c r="O32" i="5"/>
  <c r="P32" i="5" s="1"/>
  <c r="Q32" i="5" s="1"/>
  <c r="O31" i="5"/>
  <c r="O30" i="5"/>
  <c r="O29" i="5"/>
  <c r="O28" i="5"/>
  <c r="P31" i="5" s="1"/>
  <c r="O27" i="5"/>
  <c r="P30" i="5" s="1"/>
  <c r="O26" i="5"/>
  <c r="P29" i="5" s="1"/>
  <c r="O25" i="5"/>
  <c r="P20" i="5" s="1"/>
  <c r="O24" i="5"/>
  <c r="P24" i="5" s="1"/>
  <c r="Q24" i="5" s="1"/>
  <c r="O23" i="5"/>
  <c r="P19" i="5" s="1"/>
  <c r="Q27" i="5" s="1"/>
  <c r="O22" i="5"/>
  <c r="P18" i="5" s="1"/>
  <c r="O21" i="5"/>
  <c r="P21" i="5" s="1"/>
  <c r="Q21" i="5" s="1"/>
  <c r="O20" i="5"/>
  <c r="P28" i="5" s="1"/>
  <c r="Q31" i="5" s="1"/>
  <c r="O19" i="5"/>
  <c r="P27" i="5" s="1"/>
  <c r="Q30" i="5" s="1"/>
  <c r="O18" i="5"/>
  <c r="P26" i="5" s="1"/>
  <c r="Q29" i="5" s="1"/>
  <c r="O17" i="5"/>
  <c r="P17" i="5" s="1"/>
  <c r="Q17" i="5" s="1"/>
  <c r="O16" i="5"/>
  <c r="P16" i="5" s="1"/>
  <c r="Q16" i="5" s="1"/>
  <c r="P15" i="5"/>
  <c r="Q15" i="5" s="1"/>
  <c r="O15" i="5"/>
  <c r="O14" i="5"/>
  <c r="P14" i="5" s="1"/>
  <c r="Q14" i="5" s="1"/>
  <c r="O13" i="5"/>
  <c r="P13" i="5" s="1"/>
  <c r="Q13" i="5" s="1"/>
  <c r="O12" i="5"/>
  <c r="P12" i="5" s="1"/>
  <c r="Q12" i="5" s="1"/>
  <c r="O11" i="5"/>
  <c r="P11" i="5" s="1"/>
  <c r="Q11" i="5" s="1"/>
  <c r="O10" i="5"/>
  <c r="P10" i="5" s="1"/>
  <c r="Q10" i="5" s="1"/>
  <c r="O9" i="5"/>
  <c r="P9" i="5" s="1"/>
  <c r="Q9" i="5" s="1"/>
  <c r="O8" i="5"/>
  <c r="P8" i="5" s="1"/>
  <c r="Q8" i="5" s="1"/>
  <c r="O7" i="5"/>
  <c r="P7" i="5" s="1"/>
  <c r="Q7" i="5" s="1"/>
  <c r="O6" i="5"/>
  <c r="P6" i="5" s="1"/>
  <c r="Q6" i="5" s="1"/>
  <c r="O5" i="5"/>
  <c r="P5" i="5" s="1"/>
  <c r="Q5" i="5" s="1"/>
  <c r="O4" i="5"/>
  <c r="P4" i="5" s="1"/>
  <c r="Q4" i="5" s="1"/>
  <c r="O3" i="5"/>
  <c r="P3" i="5" s="1"/>
  <c r="Q3" i="5" s="1"/>
  <c r="O2" i="5"/>
  <c r="P2" i="5" s="1"/>
  <c r="Q2" i="5" s="1"/>
  <c r="K93" i="5"/>
  <c r="K92" i="5"/>
  <c r="K91" i="5"/>
  <c r="K90" i="5"/>
  <c r="K89" i="5"/>
  <c r="K88" i="5"/>
  <c r="K87" i="5"/>
  <c r="K86" i="5"/>
  <c r="K85" i="5"/>
  <c r="K84" i="5"/>
  <c r="K83" i="5"/>
  <c r="L83" i="5" s="1"/>
  <c r="K82" i="5"/>
  <c r="L82" i="5" s="1"/>
  <c r="K81" i="5"/>
  <c r="K80" i="5"/>
  <c r="K79" i="5"/>
  <c r="L79" i="5" s="1"/>
  <c r="K78" i="5"/>
  <c r="L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K67" i="5"/>
  <c r="L67" i="5" s="1"/>
  <c r="M67" i="5" s="1"/>
  <c r="K66" i="5"/>
  <c r="L66" i="5" s="1"/>
  <c r="M66" i="5" s="1"/>
  <c r="K65" i="5"/>
  <c r="L65" i="5" s="1"/>
  <c r="M65" i="5" s="1"/>
  <c r="K64" i="5"/>
  <c r="L64" i="5" s="1"/>
  <c r="M64" i="5" s="1"/>
  <c r="K63" i="5"/>
  <c r="L63" i="5" s="1"/>
  <c r="M63" i="5" s="1"/>
  <c r="K62" i="5"/>
  <c r="L62" i="5" s="1"/>
  <c r="M62" i="5" s="1"/>
  <c r="K61" i="5"/>
  <c r="L61" i="5" s="1"/>
  <c r="M61" i="5" s="1"/>
  <c r="K60" i="5"/>
  <c r="L60" i="5" s="1"/>
  <c r="M60" i="5" s="1"/>
  <c r="L59" i="5"/>
  <c r="M59" i="5" s="1"/>
  <c r="K59" i="5"/>
  <c r="K58" i="5"/>
  <c r="K57" i="5"/>
  <c r="K56" i="5"/>
  <c r="K55" i="5"/>
  <c r="L58" i="5" s="1"/>
  <c r="K54" i="5"/>
  <c r="L57" i="5" s="1"/>
  <c r="K53" i="5"/>
  <c r="L53" i="5" s="1"/>
  <c r="M53" i="5" s="1"/>
  <c r="K52" i="5"/>
  <c r="L52" i="5" s="1"/>
  <c r="K51" i="5"/>
  <c r="L51" i="5" s="1"/>
  <c r="K50" i="5"/>
  <c r="L50" i="5" s="1"/>
  <c r="L49" i="5"/>
  <c r="K49" i="5"/>
  <c r="K48" i="5"/>
  <c r="L48" i="5" s="1"/>
  <c r="K47" i="5"/>
  <c r="K46" i="5"/>
  <c r="K45" i="5"/>
  <c r="K44" i="5"/>
  <c r="K43" i="5"/>
  <c r="K42" i="5"/>
  <c r="K41" i="5"/>
  <c r="K40" i="5"/>
  <c r="K39" i="5"/>
  <c r="L39" i="5" s="1"/>
  <c r="K38" i="5"/>
  <c r="L38" i="5" s="1"/>
  <c r="L37" i="5"/>
  <c r="K37" i="5"/>
  <c r="K36" i="5"/>
  <c r="L36" i="5" s="1"/>
  <c r="K35" i="5"/>
  <c r="L35" i="5" s="1"/>
  <c r="K34" i="5"/>
  <c r="L34" i="5" s="1"/>
  <c r="K33" i="5"/>
  <c r="L33" i="5" s="1"/>
  <c r="M33" i="5" s="1"/>
  <c r="K32" i="5"/>
  <c r="L32" i="5" s="1"/>
  <c r="M32" i="5" s="1"/>
  <c r="K31" i="5"/>
  <c r="K30" i="5"/>
  <c r="K29" i="5"/>
  <c r="K28" i="5"/>
  <c r="L31" i="5" s="1"/>
  <c r="K27" i="5"/>
  <c r="L30" i="5" s="1"/>
  <c r="K26" i="5"/>
  <c r="L29" i="5" s="1"/>
  <c r="K25" i="5"/>
  <c r="L25" i="5" s="1"/>
  <c r="M25" i="5" s="1"/>
  <c r="K24" i="5"/>
  <c r="L24" i="5" s="1"/>
  <c r="M24" i="5" s="1"/>
  <c r="K23" i="5"/>
  <c r="L23" i="5" s="1"/>
  <c r="M23" i="5" s="1"/>
  <c r="K22" i="5"/>
  <c r="L22" i="5" s="1"/>
  <c r="M22" i="5" s="1"/>
  <c r="K21" i="5"/>
  <c r="L21" i="5" s="1"/>
  <c r="M21" i="5" s="1"/>
  <c r="L20" i="5"/>
  <c r="M28" i="5" s="1"/>
  <c r="K20" i="5"/>
  <c r="L28" i="5" s="1"/>
  <c r="M31" i="5" s="1"/>
  <c r="K19" i="5"/>
  <c r="L27" i="5" s="1"/>
  <c r="M30" i="5" s="1"/>
  <c r="K18" i="5"/>
  <c r="L26" i="5" s="1"/>
  <c r="M29" i="5" s="1"/>
  <c r="L17" i="5"/>
  <c r="M17" i="5" s="1"/>
  <c r="K17" i="5"/>
  <c r="K16" i="5"/>
  <c r="L16" i="5" s="1"/>
  <c r="M16" i="5" s="1"/>
  <c r="K15" i="5"/>
  <c r="L15" i="5" s="1"/>
  <c r="M15" i="5" s="1"/>
  <c r="K14" i="5"/>
  <c r="L14" i="5" s="1"/>
  <c r="M14" i="5" s="1"/>
  <c r="K13" i="5"/>
  <c r="L13" i="5" s="1"/>
  <c r="M13" i="5" s="1"/>
  <c r="K12" i="5"/>
  <c r="L12" i="5" s="1"/>
  <c r="M12" i="5" s="1"/>
  <c r="K11" i="5"/>
  <c r="L11" i="5" s="1"/>
  <c r="M11" i="5" s="1"/>
  <c r="K10" i="5"/>
  <c r="L10" i="5" s="1"/>
  <c r="M10" i="5" s="1"/>
  <c r="L9" i="5"/>
  <c r="M9" i="5" s="1"/>
  <c r="K9" i="5"/>
  <c r="K8" i="5"/>
  <c r="L8" i="5" s="1"/>
  <c r="M8" i="5" s="1"/>
  <c r="K7" i="5"/>
  <c r="L7" i="5" s="1"/>
  <c r="M7" i="5" s="1"/>
  <c r="K6" i="5"/>
  <c r="L6" i="5" s="1"/>
  <c r="M6" i="5" s="1"/>
  <c r="K5" i="5"/>
  <c r="L5" i="5" s="1"/>
  <c r="M5" i="5" s="1"/>
  <c r="K4" i="5"/>
  <c r="L4" i="5" s="1"/>
  <c r="M4" i="5" s="1"/>
  <c r="K3" i="5"/>
  <c r="L3" i="5" s="1"/>
  <c r="M3" i="5" s="1"/>
  <c r="K2" i="5"/>
  <c r="L2" i="5" s="1"/>
  <c r="M2" i="5" s="1"/>
  <c r="AA93" i="13"/>
  <c r="AB93" i="13" s="1"/>
  <c r="AC93" i="13" s="1"/>
  <c r="AA92" i="13"/>
  <c r="AB92" i="13" s="1"/>
  <c r="AC92" i="13" s="1"/>
  <c r="AA91" i="13"/>
  <c r="AB91" i="13" s="1"/>
  <c r="AC91" i="13" s="1"/>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B83" i="13"/>
  <c r="AA83" i="13"/>
  <c r="AA82" i="13"/>
  <c r="AB82" i="13" s="1"/>
  <c r="AA81" i="13"/>
  <c r="AB81" i="13" s="1"/>
  <c r="AA80" i="13"/>
  <c r="AB80" i="13" s="1"/>
  <c r="AA79" i="13"/>
  <c r="AB79" i="13" s="1"/>
  <c r="AA78" i="13"/>
  <c r="AB78" i="13" s="1"/>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A63" i="13"/>
  <c r="AB63" i="13" s="1"/>
  <c r="AC63" i="13" s="1"/>
  <c r="AA62" i="13"/>
  <c r="AB62" i="13" s="1"/>
  <c r="AC62" i="13" s="1"/>
  <c r="AA61" i="13"/>
  <c r="AB61" i="13" s="1"/>
  <c r="AC61" i="13" s="1"/>
  <c r="AA60" i="13"/>
  <c r="AB60" i="13" s="1"/>
  <c r="AC60" i="13" s="1"/>
  <c r="AA59" i="13"/>
  <c r="AB59" i="13" s="1"/>
  <c r="AC59" i="13" s="1"/>
  <c r="AA58" i="13"/>
  <c r="AB58" i="13" s="1"/>
  <c r="AA57" i="13"/>
  <c r="AA56" i="13"/>
  <c r="AA55" i="13"/>
  <c r="AB55" i="13" s="1"/>
  <c r="AC55" i="13" s="1"/>
  <c r="AA54" i="13"/>
  <c r="AB54" i="13" s="1"/>
  <c r="AC54" i="13" s="1"/>
  <c r="AA53" i="13"/>
  <c r="AB53" i="13" s="1"/>
  <c r="AC53" i="13" s="1"/>
  <c r="AA52" i="13"/>
  <c r="AB52" i="13" s="1"/>
  <c r="AB51" i="13"/>
  <c r="AA51" i="13"/>
  <c r="AA50" i="13"/>
  <c r="AB50" i="13" s="1"/>
  <c r="AA49" i="13"/>
  <c r="AB49" i="13" s="1"/>
  <c r="AA48" i="13"/>
  <c r="AB48" i="13" s="1"/>
  <c r="AA47" i="13"/>
  <c r="AA46" i="13"/>
  <c r="AA45" i="13"/>
  <c r="AA44" i="13"/>
  <c r="AA43" i="13"/>
  <c r="AA42" i="13"/>
  <c r="AA41" i="13"/>
  <c r="AA40" i="13"/>
  <c r="AA39" i="13"/>
  <c r="AB39" i="13" s="1"/>
  <c r="AA38" i="13"/>
  <c r="AB38" i="13" s="1"/>
  <c r="AA37" i="13"/>
  <c r="AB37" i="13" s="1"/>
  <c r="AA36" i="13"/>
  <c r="AB36" i="13" s="1"/>
  <c r="AB35" i="13"/>
  <c r="AA35" i="13"/>
  <c r="AA34" i="13"/>
  <c r="AB34" i="13" s="1"/>
  <c r="AA33" i="13"/>
  <c r="AB33" i="13" s="1"/>
  <c r="AC33" i="13" s="1"/>
  <c r="AA32" i="13"/>
  <c r="AB32" i="13" s="1"/>
  <c r="AC32" i="13" s="1"/>
  <c r="AA31" i="13"/>
  <c r="AA30" i="13"/>
  <c r="AA29" i="13"/>
  <c r="AA28" i="13"/>
  <c r="AB31" i="13" s="1"/>
  <c r="AA27" i="13"/>
  <c r="AB30" i="13" s="1"/>
  <c r="AA26" i="13"/>
  <c r="AB29" i="13" s="1"/>
  <c r="AA25" i="13"/>
  <c r="AB20" i="13" s="1"/>
  <c r="AC28" i="13" s="1"/>
  <c r="AA24" i="13"/>
  <c r="AA23" i="13"/>
  <c r="AB23" i="13" s="1"/>
  <c r="AC23" i="13" s="1"/>
  <c r="AA22" i="13"/>
  <c r="AB22" i="13" s="1"/>
  <c r="AA21" i="13"/>
  <c r="AB21" i="13" s="1"/>
  <c r="AC21" i="13" s="1"/>
  <c r="AA20" i="13"/>
  <c r="AB28" i="13" s="1"/>
  <c r="AC31" i="13" s="1"/>
  <c r="AB19" i="13"/>
  <c r="AC27" i="13" s="1"/>
  <c r="AA19" i="13"/>
  <c r="AB27" i="13" s="1"/>
  <c r="AC30" i="13" s="1"/>
  <c r="AA18" i="13"/>
  <c r="AB26" i="13" s="1"/>
  <c r="AC29" i="13" s="1"/>
  <c r="AA17" i="13"/>
  <c r="AB17" i="13" s="1"/>
  <c r="AC17" i="13" s="1"/>
  <c r="AA16" i="13"/>
  <c r="AB16" i="13" s="1"/>
  <c r="AC16" i="13" s="1"/>
  <c r="AB15" i="13"/>
  <c r="AC15" i="13" s="1"/>
  <c r="AA15" i="13"/>
  <c r="AA14" i="13"/>
  <c r="AB14" i="13" s="1"/>
  <c r="AC14" i="13" s="1"/>
  <c r="AA13" i="13"/>
  <c r="AB13" i="13" s="1"/>
  <c r="AC13" i="13" s="1"/>
  <c r="AA12" i="13"/>
  <c r="AB12" i="13" s="1"/>
  <c r="AC12" i="13" s="1"/>
  <c r="AA11" i="13"/>
  <c r="AB11" i="13" s="1"/>
  <c r="AC11" i="13" s="1"/>
  <c r="AA10" i="13"/>
  <c r="AB10" i="13" s="1"/>
  <c r="AC10" i="13" s="1"/>
  <c r="AA9" i="13"/>
  <c r="AB9" i="13" s="1"/>
  <c r="AC9" i="13" s="1"/>
  <c r="AB8" i="13"/>
  <c r="AC8" i="13" s="1"/>
  <c r="AA8" i="13"/>
  <c r="AA7" i="13"/>
  <c r="AB7" i="13" s="1"/>
  <c r="AC7" i="13" s="1"/>
  <c r="AA6" i="13"/>
  <c r="AB6" i="13" s="1"/>
  <c r="AC6" i="13" s="1"/>
  <c r="AA5" i="13"/>
  <c r="AB5" i="13" s="1"/>
  <c r="AC5" i="13" s="1"/>
  <c r="AA4" i="13"/>
  <c r="AB4" i="13" s="1"/>
  <c r="AC4" i="13" s="1"/>
  <c r="AA3" i="13"/>
  <c r="AB3" i="13" s="1"/>
  <c r="AC3" i="13" s="1"/>
  <c r="AA2" i="13"/>
  <c r="AB24" i="13" s="1"/>
  <c r="AC24" i="13" s="1"/>
  <c r="W93" i="13"/>
  <c r="X93" i="13" s="1"/>
  <c r="Y93" i="13" s="1"/>
  <c r="W92" i="13"/>
  <c r="X92" i="13" s="1"/>
  <c r="Y92" i="13" s="1"/>
  <c r="W91" i="13"/>
  <c r="X91" i="13" s="1"/>
  <c r="Y91" i="13" s="1"/>
  <c r="W90" i="13"/>
  <c r="X90" i="13" s="1"/>
  <c r="Y90" i="13" s="1"/>
  <c r="W89" i="13"/>
  <c r="X89" i="13" s="1"/>
  <c r="Y89" i="13" s="1"/>
  <c r="W88" i="13"/>
  <c r="X88" i="13" s="1"/>
  <c r="Y88" i="13" s="1"/>
  <c r="X87" i="13"/>
  <c r="Y87" i="13" s="1"/>
  <c r="W87" i="13"/>
  <c r="W86" i="13"/>
  <c r="X86" i="13" s="1"/>
  <c r="Y86" i="13" s="1"/>
  <c r="W85" i="13"/>
  <c r="X85" i="13" s="1"/>
  <c r="Y85" i="13" s="1"/>
  <c r="W84" i="13"/>
  <c r="X84" i="13" s="1"/>
  <c r="Y84" i="13" s="1"/>
  <c r="W83" i="13"/>
  <c r="X83" i="13" s="1"/>
  <c r="W82" i="13"/>
  <c r="X82" i="13" s="1"/>
  <c r="W81" i="13"/>
  <c r="X81" i="13" s="1"/>
  <c r="W80" i="13"/>
  <c r="X80" i="13" s="1"/>
  <c r="W79" i="13"/>
  <c r="X79" i="13" s="1"/>
  <c r="W78" i="13"/>
  <c r="X78" i="13" s="1"/>
  <c r="W77" i="13"/>
  <c r="X77" i="13" s="1"/>
  <c r="Y77" i="13" s="1"/>
  <c r="W76" i="13"/>
  <c r="X76" i="13" s="1"/>
  <c r="Y76" i="13" s="1"/>
  <c r="W75" i="13"/>
  <c r="X75" i="13" s="1"/>
  <c r="Y75" i="13" s="1"/>
  <c r="W74" i="13"/>
  <c r="X74" i="13" s="1"/>
  <c r="Y74" i="13" s="1"/>
  <c r="W73" i="13"/>
  <c r="X73" i="13" s="1"/>
  <c r="Y73" i="13" s="1"/>
  <c r="W72" i="13"/>
  <c r="X72" i="13" s="1"/>
  <c r="Y72" i="13" s="1"/>
  <c r="X71" i="13"/>
  <c r="Y71" i="13" s="1"/>
  <c r="W71" i="13"/>
  <c r="W70" i="13"/>
  <c r="X70" i="13" s="1"/>
  <c r="Y70" i="13" s="1"/>
  <c r="W69" i="13"/>
  <c r="X69" i="13" s="1"/>
  <c r="Y69" i="13" s="1"/>
  <c r="W68" i="13"/>
  <c r="X68" i="13" s="1"/>
  <c r="Y68" i="13" s="1"/>
  <c r="W67" i="13"/>
  <c r="X67" i="13" s="1"/>
  <c r="Y67" i="13" s="1"/>
  <c r="W66" i="13"/>
  <c r="X66" i="13" s="1"/>
  <c r="Y66" i="13" s="1"/>
  <c r="W65" i="13"/>
  <c r="X65" i="13" s="1"/>
  <c r="Y65" i="13" s="1"/>
  <c r="W64" i="13"/>
  <c r="X64" i="13" s="1"/>
  <c r="Y64" i="13" s="1"/>
  <c r="W63" i="13"/>
  <c r="X63" i="13" s="1"/>
  <c r="Y63" i="13" s="1"/>
  <c r="W62" i="13"/>
  <c r="X62" i="13" s="1"/>
  <c r="Y62" i="13" s="1"/>
  <c r="W61" i="13"/>
  <c r="X61" i="13" s="1"/>
  <c r="Y61" i="13" s="1"/>
  <c r="W60" i="13"/>
  <c r="X60" i="13" s="1"/>
  <c r="Y60" i="13" s="1"/>
  <c r="W59" i="13"/>
  <c r="X59" i="13" s="1"/>
  <c r="Y59" i="13" s="1"/>
  <c r="W58" i="13"/>
  <c r="W57" i="13"/>
  <c r="W56" i="13"/>
  <c r="X55" i="13"/>
  <c r="Y55" i="13" s="1"/>
  <c r="W55" i="13"/>
  <c r="W54" i="13"/>
  <c r="X54" i="13" s="1"/>
  <c r="Y54" i="13" s="1"/>
  <c r="W53" i="13"/>
  <c r="X53" i="13" s="1"/>
  <c r="Y53" i="13" s="1"/>
  <c r="W52" i="13"/>
  <c r="X52" i="13" s="1"/>
  <c r="W51" i="13"/>
  <c r="X51" i="13" s="1"/>
  <c r="W50" i="13"/>
  <c r="X50" i="13" s="1"/>
  <c r="W49" i="13"/>
  <c r="X49" i="13" s="1"/>
  <c r="W48" i="13"/>
  <c r="X48" i="13" s="1"/>
  <c r="W47" i="13"/>
  <c r="W46" i="13"/>
  <c r="W45" i="13"/>
  <c r="W44" i="13"/>
  <c r="W43" i="13"/>
  <c r="W42" i="13"/>
  <c r="W41" i="13"/>
  <c r="W40" i="13"/>
  <c r="X39" i="13"/>
  <c r="W39" i="13"/>
  <c r="W38" i="13"/>
  <c r="X38" i="13" s="1"/>
  <c r="W37" i="13"/>
  <c r="X37" i="13" s="1"/>
  <c r="W36" i="13"/>
  <c r="X36" i="13" s="1"/>
  <c r="W35" i="13"/>
  <c r="X35" i="13" s="1"/>
  <c r="W34" i="13"/>
  <c r="X34" i="13" s="1"/>
  <c r="W33" i="13"/>
  <c r="X33" i="13" s="1"/>
  <c r="Y33" i="13" s="1"/>
  <c r="W32" i="13"/>
  <c r="X32" i="13" s="1"/>
  <c r="Y32" i="13" s="1"/>
  <c r="W31" i="13"/>
  <c r="W30" i="13"/>
  <c r="W29" i="13"/>
  <c r="W28" i="13"/>
  <c r="X31" i="13" s="1"/>
  <c r="W27" i="13"/>
  <c r="X30" i="13" s="1"/>
  <c r="W26" i="13"/>
  <c r="X29" i="13" s="1"/>
  <c r="W25" i="13"/>
  <c r="W24" i="13"/>
  <c r="X23" i="13"/>
  <c r="Y23" i="13" s="1"/>
  <c r="W23" i="13"/>
  <c r="W22" i="13"/>
  <c r="X22" i="13" s="1"/>
  <c r="W21" i="13"/>
  <c r="X21" i="13" s="1"/>
  <c r="Y21" i="13" s="1"/>
  <c r="X20" i="13"/>
  <c r="Y28" i="13" s="1"/>
  <c r="W20" i="13"/>
  <c r="X28" i="13" s="1"/>
  <c r="Y31" i="13" s="1"/>
  <c r="X19" i="13"/>
  <c r="Y27" i="13" s="1"/>
  <c r="W19" i="13"/>
  <c r="X27" i="13" s="1"/>
  <c r="Y30" i="13" s="1"/>
  <c r="W18" i="13"/>
  <c r="X26" i="13" s="1"/>
  <c r="Y29" i="13" s="1"/>
  <c r="W17" i="13"/>
  <c r="X17" i="13" s="1"/>
  <c r="Y17" i="13" s="1"/>
  <c r="W16" i="13"/>
  <c r="X16" i="13" s="1"/>
  <c r="Y16" i="13" s="1"/>
  <c r="W15" i="13"/>
  <c r="X15" i="13" s="1"/>
  <c r="Y15" i="13" s="1"/>
  <c r="W14" i="13"/>
  <c r="X14" i="13" s="1"/>
  <c r="Y14" i="13" s="1"/>
  <c r="W13" i="13"/>
  <c r="X13" i="13" s="1"/>
  <c r="Y13" i="13" s="1"/>
  <c r="X12" i="13"/>
  <c r="Y12" i="13" s="1"/>
  <c r="W12" i="13"/>
  <c r="X11" i="13"/>
  <c r="Y11" i="13" s="1"/>
  <c r="W11" i="13"/>
  <c r="W10" i="13"/>
  <c r="X10" i="13" s="1"/>
  <c r="Y10" i="13" s="1"/>
  <c r="W9" i="13"/>
  <c r="X9" i="13" s="1"/>
  <c r="Y9" i="13" s="1"/>
  <c r="W8" i="13"/>
  <c r="X8" i="13" s="1"/>
  <c r="Y8" i="13" s="1"/>
  <c r="W7" i="13"/>
  <c r="X7" i="13" s="1"/>
  <c r="Y7" i="13" s="1"/>
  <c r="W6" i="13"/>
  <c r="X6" i="13" s="1"/>
  <c r="Y6" i="13" s="1"/>
  <c r="W5" i="13"/>
  <c r="X5" i="13" s="1"/>
  <c r="Y5" i="13" s="1"/>
  <c r="X4" i="13"/>
  <c r="Y4" i="13" s="1"/>
  <c r="W4" i="13"/>
  <c r="X3" i="13"/>
  <c r="Y3" i="13" s="1"/>
  <c r="W3" i="13"/>
  <c r="W2" i="13"/>
  <c r="X24" i="13" s="1"/>
  <c r="Y24" i="13" s="1"/>
  <c r="S93" i="13"/>
  <c r="T93" i="13" s="1"/>
  <c r="U93" i="13" s="1"/>
  <c r="S92" i="13"/>
  <c r="T92" i="13" s="1"/>
  <c r="U92" i="13" s="1"/>
  <c r="S91" i="13"/>
  <c r="T91" i="13" s="1"/>
  <c r="U91" i="13" s="1"/>
  <c r="S90" i="13"/>
  <c r="T90" i="13" s="1"/>
  <c r="U90" i="13" s="1"/>
  <c r="S89" i="13"/>
  <c r="T89" i="13" s="1"/>
  <c r="U89" i="13" s="1"/>
  <c r="S88" i="13"/>
  <c r="T88" i="13" s="1"/>
  <c r="U88" i="13" s="1"/>
  <c r="T87" i="13"/>
  <c r="U87" i="13" s="1"/>
  <c r="S87" i="13"/>
  <c r="S86" i="13"/>
  <c r="T86" i="13" s="1"/>
  <c r="U86" i="13" s="1"/>
  <c r="S85" i="13"/>
  <c r="T85" i="13" s="1"/>
  <c r="U85" i="13" s="1"/>
  <c r="S84" i="13"/>
  <c r="T84" i="13" s="1"/>
  <c r="U84" i="13" s="1"/>
  <c r="S83" i="13"/>
  <c r="T83" i="13" s="1"/>
  <c r="S82" i="13"/>
  <c r="T82" i="13" s="1"/>
  <c r="S81" i="13"/>
  <c r="T81" i="13" s="1"/>
  <c r="S80" i="13"/>
  <c r="T80" i="13" s="1"/>
  <c r="T79" i="13"/>
  <c r="S79" i="13"/>
  <c r="S78" i="13"/>
  <c r="T78" i="13" s="1"/>
  <c r="S77" i="13"/>
  <c r="T77" i="13" s="1"/>
  <c r="U77" i="13" s="1"/>
  <c r="S76" i="13"/>
  <c r="T76" i="13" s="1"/>
  <c r="U76" i="13" s="1"/>
  <c r="S75" i="13"/>
  <c r="T75" i="13" s="1"/>
  <c r="U75" i="13" s="1"/>
  <c r="S74" i="13"/>
  <c r="T74" i="13" s="1"/>
  <c r="U74" i="13" s="1"/>
  <c r="S73" i="13"/>
  <c r="T73" i="13" s="1"/>
  <c r="U73" i="13" s="1"/>
  <c r="S72" i="13"/>
  <c r="T72" i="13" s="1"/>
  <c r="U72" i="13" s="1"/>
  <c r="T71" i="13"/>
  <c r="U71" i="13" s="1"/>
  <c r="S71" i="13"/>
  <c r="S70" i="13"/>
  <c r="T70" i="13" s="1"/>
  <c r="U70" i="13" s="1"/>
  <c r="S69" i="13"/>
  <c r="T69" i="13" s="1"/>
  <c r="U69" i="13" s="1"/>
  <c r="S68" i="13"/>
  <c r="T68" i="13" s="1"/>
  <c r="U68" i="13" s="1"/>
  <c r="S67" i="13"/>
  <c r="T67" i="13" s="1"/>
  <c r="U67" i="13" s="1"/>
  <c r="S66" i="13"/>
  <c r="T66" i="13" s="1"/>
  <c r="U66" i="13" s="1"/>
  <c r="S65" i="13"/>
  <c r="T65" i="13" s="1"/>
  <c r="U65" i="13" s="1"/>
  <c r="S64" i="13"/>
  <c r="T64" i="13" s="1"/>
  <c r="U64" i="13" s="1"/>
  <c r="T63" i="13"/>
  <c r="U63" i="13" s="1"/>
  <c r="S63" i="13"/>
  <c r="S62" i="13"/>
  <c r="T62" i="13" s="1"/>
  <c r="U62" i="13" s="1"/>
  <c r="S61" i="13"/>
  <c r="T61" i="13" s="1"/>
  <c r="U61" i="13" s="1"/>
  <c r="S60" i="13"/>
  <c r="T60" i="13" s="1"/>
  <c r="U60" i="13" s="1"/>
  <c r="S59" i="13"/>
  <c r="T59" i="13" s="1"/>
  <c r="U59" i="13" s="1"/>
  <c r="S58" i="13"/>
  <c r="S57" i="13"/>
  <c r="S56" i="13"/>
  <c r="T55" i="13"/>
  <c r="U55" i="13" s="1"/>
  <c r="S55" i="13"/>
  <c r="S54" i="13"/>
  <c r="T54" i="13" s="1"/>
  <c r="U54" i="13" s="1"/>
  <c r="S53" i="13"/>
  <c r="T53" i="13" s="1"/>
  <c r="U53" i="13" s="1"/>
  <c r="S52" i="13"/>
  <c r="T52" i="13" s="1"/>
  <c r="S51" i="13"/>
  <c r="T51" i="13" s="1"/>
  <c r="S50" i="13"/>
  <c r="T50" i="13" s="1"/>
  <c r="S49" i="13"/>
  <c r="T49" i="13" s="1"/>
  <c r="S48" i="13"/>
  <c r="T48" i="13" s="1"/>
  <c r="S47" i="13"/>
  <c r="S46" i="13"/>
  <c r="S45" i="13"/>
  <c r="S44" i="13"/>
  <c r="S43" i="13"/>
  <c r="S42" i="13"/>
  <c r="S41" i="13"/>
  <c r="S40" i="13"/>
  <c r="T39" i="13"/>
  <c r="S39" i="13"/>
  <c r="S38" i="13"/>
  <c r="T38" i="13" s="1"/>
  <c r="S37" i="13"/>
  <c r="T37" i="13" s="1"/>
  <c r="S36" i="13"/>
  <c r="T36" i="13" s="1"/>
  <c r="S35" i="13"/>
  <c r="T35" i="13" s="1"/>
  <c r="S34" i="13"/>
  <c r="T34" i="13" s="1"/>
  <c r="S33" i="13"/>
  <c r="T33" i="13" s="1"/>
  <c r="U33" i="13" s="1"/>
  <c r="S32" i="13"/>
  <c r="T32" i="13" s="1"/>
  <c r="U32" i="13" s="1"/>
  <c r="S31" i="13"/>
  <c r="S30" i="13"/>
  <c r="S29" i="13"/>
  <c r="S28" i="13"/>
  <c r="T31" i="13" s="1"/>
  <c r="S27" i="13"/>
  <c r="T30" i="13" s="1"/>
  <c r="S26" i="13"/>
  <c r="T29" i="13" s="1"/>
  <c r="S25" i="13"/>
  <c r="T20" i="13" s="1"/>
  <c r="U28" i="13" s="1"/>
  <c r="S24" i="13"/>
  <c r="S23" i="13"/>
  <c r="T23" i="13" s="1"/>
  <c r="U23" i="13" s="1"/>
  <c r="S22" i="13"/>
  <c r="T22" i="13" s="1"/>
  <c r="S21" i="13"/>
  <c r="T21" i="13" s="1"/>
  <c r="U21" i="13" s="1"/>
  <c r="S20" i="13"/>
  <c r="T28" i="13" s="1"/>
  <c r="U31" i="13" s="1"/>
  <c r="S19" i="13"/>
  <c r="T27" i="13" s="1"/>
  <c r="U30" i="13" s="1"/>
  <c r="S18" i="13"/>
  <c r="T26" i="13" s="1"/>
  <c r="U29" i="13" s="1"/>
  <c r="S17" i="13"/>
  <c r="T17" i="13" s="1"/>
  <c r="U17" i="13" s="1"/>
  <c r="S16" i="13"/>
  <c r="T16" i="13" s="1"/>
  <c r="U16" i="13" s="1"/>
  <c r="S15" i="13"/>
  <c r="T15" i="13" s="1"/>
  <c r="U15" i="13" s="1"/>
  <c r="S14" i="13"/>
  <c r="T14" i="13" s="1"/>
  <c r="U14" i="13" s="1"/>
  <c r="S13" i="13"/>
  <c r="T13" i="13" s="1"/>
  <c r="U13" i="13" s="1"/>
  <c r="S12" i="13"/>
  <c r="T12" i="13" s="1"/>
  <c r="U12" i="13" s="1"/>
  <c r="S11" i="13"/>
  <c r="T11" i="13" s="1"/>
  <c r="U11" i="13" s="1"/>
  <c r="S10" i="13"/>
  <c r="T10" i="13" s="1"/>
  <c r="U10" i="13" s="1"/>
  <c r="S9" i="13"/>
  <c r="T9" i="13" s="1"/>
  <c r="U9" i="13" s="1"/>
  <c r="S8" i="13"/>
  <c r="T8" i="13" s="1"/>
  <c r="U8" i="13" s="1"/>
  <c r="S7" i="13"/>
  <c r="T7" i="13" s="1"/>
  <c r="U7" i="13" s="1"/>
  <c r="S6" i="13"/>
  <c r="T6" i="13" s="1"/>
  <c r="U6" i="13" s="1"/>
  <c r="S5" i="13"/>
  <c r="T5" i="13" s="1"/>
  <c r="U5" i="13" s="1"/>
  <c r="S4" i="13"/>
  <c r="T4" i="13" s="1"/>
  <c r="U4" i="13" s="1"/>
  <c r="S3" i="13"/>
  <c r="T3" i="13" s="1"/>
  <c r="U3" i="13" s="1"/>
  <c r="S2" i="13"/>
  <c r="O93" i="13"/>
  <c r="P93" i="13" s="1"/>
  <c r="Q93" i="13" s="1"/>
  <c r="P92" i="13"/>
  <c r="Q92" i="13" s="1"/>
  <c r="O92" i="13"/>
  <c r="P91" i="13"/>
  <c r="Q91" i="13" s="1"/>
  <c r="O91" i="13"/>
  <c r="O90" i="13"/>
  <c r="P90" i="13" s="1"/>
  <c r="Q90" i="13" s="1"/>
  <c r="O89" i="13"/>
  <c r="P89" i="13" s="1"/>
  <c r="Q89" i="13" s="1"/>
  <c r="O88" i="13"/>
  <c r="P88" i="13" s="1"/>
  <c r="Q88" i="13" s="1"/>
  <c r="O87" i="13"/>
  <c r="P87" i="13" s="1"/>
  <c r="Q87" i="13" s="1"/>
  <c r="O86" i="13"/>
  <c r="P86" i="13" s="1"/>
  <c r="Q86" i="13" s="1"/>
  <c r="O85" i="13"/>
  <c r="P85" i="13" s="1"/>
  <c r="Q85" i="13" s="1"/>
  <c r="P84" i="13"/>
  <c r="Q84" i="13" s="1"/>
  <c r="O84" i="13"/>
  <c r="P83" i="13"/>
  <c r="O83" i="13"/>
  <c r="O82" i="13"/>
  <c r="P82" i="13" s="1"/>
  <c r="O81" i="13"/>
  <c r="P81" i="13" s="1"/>
  <c r="O80" i="13"/>
  <c r="P80" i="13" s="1"/>
  <c r="O79" i="13"/>
  <c r="P79" i="13" s="1"/>
  <c r="O78" i="13"/>
  <c r="P78" i="13" s="1"/>
  <c r="O77" i="13"/>
  <c r="P77" i="13" s="1"/>
  <c r="Q77" i="13" s="1"/>
  <c r="P76" i="13"/>
  <c r="Q76" i="13" s="1"/>
  <c r="O76" i="13"/>
  <c r="P75" i="13"/>
  <c r="Q75" i="13" s="1"/>
  <c r="O75" i="13"/>
  <c r="O74" i="13"/>
  <c r="P74" i="13" s="1"/>
  <c r="Q74" i="13" s="1"/>
  <c r="O73" i="13"/>
  <c r="P73" i="13" s="1"/>
  <c r="Q73" i="13" s="1"/>
  <c r="O72" i="13"/>
  <c r="P72" i="13" s="1"/>
  <c r="Q72" i="13" s="1"/>
  <c r="O71" i="13"/>
  <c r="P71" i="13" s="1"/>
  <c r="Q71" i="13" s="1"/>
  <c r="O70" i="13"/>
  <c r="P70" i="13" s="1"/>
  <c r="Q70" i="13" s="1"/>
  <c r="O69" i="13"/>
  <c r="P69" i="13" s="1"/>
  <c r="Q69" i="13" s="1"/>
  <c r="P68" i="13"/>
  <c r="Q68" i="13" s="1"/>
  <c r="O68" i="13"/>
  <c r="P67" i="13"/>
  <c r="Q67" i="13" s="1"/>
  <c r="O67" i="13"/>
  <c r="O66" i="13"/>
  <c r="P66" i="13" s="1"/>
  <c r="Q66" i="13" s="1"/>
  <c r="O65" i="13"/>
  <c r="P65" i="13" s="1"/>
  <c r="Q65" i="13" s="1"/>
  <c r="O64" i="13"/>
  <c r="P64" i="13" s="1"/>
  <c r="Q64" i="13" s="1"/>
  <c r="O63" i="13"/>
  <c r="P63" i="13" s="1"/>
  <c r="Q63" i="13" s="1"/>
  <c r="O62" i="13"/>
  <c r="P62" i="13" s="1"/>
  <c r="Q62" i="13" s="1"/>
  <c r="O61" i="13"/>
  <c r="P61" i="13" s="1"/>
  <c r="Q61" i="13" s="1"/>
  <c r="P60" i="13"/>
  <c r="Q60" i="13" s="1"/>
  <c r="O60" i="13"/>
  <c r="P59" i="13"/>
  <c r="Q59" i="13" s="1"/>
  <c r="O59" i="13"/>
  <c r="O58" i="13"/>
  <c r="P58" i="13" s="1"/>
  <c r="Q58" i="13" s="1"/>
  <c r="O57" i="13"/>
  <c r="P56" i="13"/>
  <c r="O56" i="13"/>
  <c r="P55" i="13"/>
  <c r="Q55" i="13" s="1"/>
  <c r="O55" i="13"/>
  <c r="O54" i="13"/>
  <c r="P54" i="13" s="1"/>
  <c r="Q54" i="13" s="1"/>
  <c r="O53" i="13"/>
  <c r="P53" i="13" s="1"/>
  <c r="O52" i="13"/>
  <c r="P52" i="13" s="1"/>
  <c r="O51" i="13"/>
  <c r="P51" i="13" s="1"/>
  <c r="O50" i="13"/>
  <c r="P50" i="13" s="1"/>
  <c r="O49" i="13"/>
  <c r="P49" i="13" s="1"/>
  <c r="P48" i="13"/>
  <c r="O48" i="13"/>
  <c r="O47" i="13"/>
  <c r="O46" i="13"/>
  <c r="O45" i="13"/>
  <c r="O44" i="13"/>
  <c r="O43" i="13"/>
  <c r="O42" i="13"/>
  <c r="O41" i="13"/>
  <c r="O40" i="13"/>
  <c r="P39" i="13"/>
  <c r="O39" i="13"/>
  <c r="O38" i="13"/>
  <c r="P38" i="13" s="1"/>
  <c r="O37" i="13"/>
  <c r="P37" i="13" s="1"/>
  <c r="O36" i="13"/>
  <c r="P36" i="13" s="1"/>
  <c r="O35" i="13"/>
  <c r="P35" i="13" s="1"/>
  <c r="O34" i="13"/>
  <c r="P34" i="13" s="1"/>
  <c r="O33" i="13"/>
  <c r="P33" i="13" s="1"/>
  <c r="Q33" i="13" s="1"/>
  <c r="O32" i="13"/>
  <c r="P32" i="13" s="1"/>
  <c r="Q32" i="13" s="1"/>
  <c r="O31" i="13"/>
  <c r="O30" i="13"/>
  <c r="O29" i="13"/>
  <c r="O28" i="13"/>
  <c r="P31" i="13" s="1"/>
  <c r="O27" i="13"/>
  <c r="P30" i="13" s="1"/>
  <c r="O26" i="13"/>
  <c r="P29" i="13" s="1"/>
  <c r="O25" i="13"/>
  <c r="O24" i="13"/>
  <c r="O23" i="13"/>
  <c r="O22" i="13"/>
  <c r="O21" i="13"/>
  <c r="O20" i="13"/>
  <c r="P28" i="13" s="1"/>
  <c r="Q31" i="13" s="1"/>
  <c r="P19" i="13"/>
  <c r="Q27" i="13" s="1"/>
  <c r="O19" i="13"/>
  <c r="P27" i="13" s="1"/>
  <c r="Q30" i="13" s="1"/>
  <c r="O18" i="13"/>
  <c r="P26" i="13" s="1"/>
  <c r="Q29" i="13" s="1"/>
  <c r="O17" i="13"/>
  <c r="P17" i="13" s="1"/>
  <c r="Q17" i="13" s="1"/>
  <c r="O16" i="13"/>
  <c r="P16" i="13" s="1"/>
  <c r="Q16" i="13" s="1"/>
  <c r="O15" i="13"/>
  <c r="P15" i="13" s="1"/>
  <c r="Q15" i="13" s="1"/>
  <c r="O14" i="13"/>
  <c r="P14" i="13" s="1"/>
  <c r="Q14" i="13" s="1"/>
  <c r="O13" i="13"/>
  <c r="P13" i="13" s="1"/>
  <c r="Q13" i="13" s="1"/>
  <c r="O12" i="13"/>
  <c r="P12" i="13" s="1"/>
  <c r="Q12" i="13" s="1"/>
  <c r="O11" i="13"/>
  <c r="P11" i="13" s="1"/>
  <c r="Q11" i="13" s="1"/>
  <c r="O10" i="13"/>
  <c r="P10" i="13" s="1"/>
  <c r="Q10" i="13" s="1"/>
  <c r="O9" i="13"/>
  <c r="P9" i="13" s="1"/>
  <c r="Q9" i="13" s="1"/>
  <c r="O8" i="13"/>
  <c r="P8" i="13" s="1"/>
  <c r="Q8" i="13" s="1"/>
  <c r="O7" i="13"/>
  <c r="P7" i="13" s="1"/>
  <c r="Q7" i="13" s="1"/>
  <c r="O6" i="13"/>
  <c r="P6" i="13" s="1"/>
  <c r="Q6" i="13" s="1"/>
  <c r="O5" i="13"/>
  <c r="P5" i="13" s="1"/>
  <c r="Q5" i="13" s="1"/>
  <c r="O4" i="13"/>
  <c r="P4" i="13" s="1"/>
  <c r="Q4" i="13" s="1"/>
  <c r="O3" i="13"/>
  <c r="P3" i="13" s="1"/>
  <c r="Q3" i="13" s="1"/>
  <c r="O2" i="13"/>
  <c r="L93" i="13"/>
  <c r="M93" i="13" s="1"/>
  <c r="K93" i="13"/>
  <c r="K92" i="13"/>
  <c r="L92" i="13" s="1"/>
  <c r="M92" i="13" s="1"/>
  <c r="K91" i="13"/>
  <c r="L91" i="13" s="1"/>
  <c r="M91" i="13" s="1"/>
  <c r="M90" i="13"/>
  <c r="K90" i="13"/>
  <c r="L90" i="13" s="1"/>
  <c r="K89" i="13"/>
  <c r="L89" i="13" s="1"/>
  <c r="M89" i="13" s="1"/>
  <c r="K88" i="13"/>
  <c r="L88" i="13" s="1"/>
  <c r="M88" i="13" s="1"/>
  <c r="K87" i="13"/>
  <c r="L87" i="13" s="1"/>
  <c r="M87" i="13" s="1"/>
  <c r="L86" i="13"/>
  <c r="M86" i="13" s="1"/>
  <c r="K86" i="13"/>
  <c r="L85" i="13"/>
  <c r="M85" i="13" s="1"/>
  <c r="K85" i="13"/>
  <c r="K84" i="13"/>
  <c r="L84" i="13" s="1"/>
  <c r="M84" i="13" s="1"/>
  <c r="K83" i="13"/>
  <c r="L83" i="13" s="1"/>
  <c r="K82" i="13"/>
  <c r="L82" i="13" s="1"/>
  <c r="K81" i="13"/>
  <c r="L81" i="13" s="1"/>
  <c r="K80" i="13"/>
  <c r="L80" i="13" s="1"/>
  <c r="K79" i="13"/>
  <c r="L79" i="13" s="1"/>
  <c r="L78" i="13"/>
  <c r="K78" i="13"/>
  <c r="L77" i="13"/>
  <c r="M77" i="13" s="1"/>
  <c r="K77" i="13"/>
  <c r="K76" i="13"/>
  <c r="L76" i="13" s="1"/>
  <c r="M76" i="13" s="1"/>
  <c r="K75" i="13"/>
  <c r="L75" i="13" s="1"/>
  <c r="M75" i="13" s="1"/>
  <c r="K74" i="13"/>
  <c r="L74" i="13" s="1"/>
  <c r="M74" i="13" s="1"/>
  <c r="K73" i="13"/>
  <c r="L73" i="13" s="1"/>
  <c r="M73" i="13" s="1"/>
  <c r="K72" i="13"/>
  <c r="L72" i="13" s="1"/>
  <c r="M72" i="13" s="1"/>
  <c r="K71" i="13"/>
  <c r="L71" i="13" s="1"/>
  <c r="M71" i="13" s="1"/>
  <c r="L70" i="13"/>
  <c r="M70" i="13" s="1"/>
  <c r="K70" i="13"/>
  <c r="L69" i="13"/>
  <c r="M69" i="13" s="1"/>
  <c r="K69" i="13"/>
  <c r="K68" i="13"/>
  <c r="L68" i="13" s="1"/>
  <c r="M68" i="13" s="1"/>
  <c r="K67" i="13"/>
  <c r="L67" i="13" s="1"/>
  <c r="M67" i="13" s="1"/>
  <c r="K66" i="13"/>
  <c r="L66" i="13" s="1"/>
  <c r="M66" i="13" s="1"/>
  <c r="K65" i="13"/>
  <c r="L65" i="13" s="1"/>
  <c r="M65" i="13" s="1"/>
  <c r="K64" i="13"/>
  <c r="L64" i="13" s="1"/>
  <c r="M64" i="13" s="1"/>
  <c r="K63" i="13"/>
  <c r="L63" i="13" s="1"/>
  <c r="M63" i="13" s="1"/>
  <c r="L62" i="13"/>
  <c r="M62" i="13" s="1"/>
  <c r="K62" i="13"/>
  <c r="L61" i="13"/>
  <c r="M61" i="13" s="1"/>
  <c r="K61" i="13"/>
  <c r="K60" i="13"/>
  <c r="L60" i="13" s="1"/>
  <c r="M60" i="13" s="1"/>
  <c r="K59" i="13"/>
  <c r="L59" i="13" s="1"/>
  <c r="M59" i="13" s="1"/>
  <c r="K58" i="13"/>
  <c r="K57" i="13"/>
  <c r="L57" i="13" s="1"/>
  <c r="M57" i="13" s="1"/>
  <c r="K56" i="13"/>
  <c r="K55" i="13"/>
  <c r="L54" i="13"/>
  <c r="M54" i="13" s="1"/>
  <c r="K54" i="13"/>
  <c r="L53" i="13"/>
  <c r="M53" i="13" s="1"/>
  <c r="K53" i="13"/>
  <c r="K52" i="13"/>
  <c r="L52" i="13" s="1"/>
  <c r="K51" i="13"/>
  <c r="L51" i="13" s="1"/>
  <c r="K50" i="13"/>
  <c r="L50" i="13" s="1"/>
  <c r="K49" i="13"/>
  <c r="L49" i="13" s="1"/>
  <c r="K48" i="13"/>
  <c r="L48" i="13" s="1"/>
  <c r="K47" i="13"/>
  <c r="K46" i="13"/>
  <c r="K45" i="13"/>
  <c r="K44" i="13"/>
  <c r="K43" i="13"/>
  <c r="K42" i="13"/>
  <c r="K41" i="13"/>
  <c r="K40" i="13"/>
  <c r="K39" i="13"/>
  <c r="L39" i="13" s="1"/>
  <c r="L38" i="13"/>
  <c r="K38" i="13"/>
  <c r="L37" i="13"/>
  <c r="K37" i="13"/>
  <c r="K36" i="13"/>
  <c r="L36" i="13" s="1"/>
  <c r="K35" i="13"/>
  <c r="L35" i="13" s="1"/>
  <c r="L34" i="13"/>
  <c r="K34" i="13"/>
  <c r="L33" i="13"/>
  <c r="M33" i="13" s="1"/>
  <c r="K33" i="13"/>
  <c r="K32" i="13"/>
  <c r="L32" i="13" s="1"/>
  <c r="M32" i="13" s="1"/>
  <c r="K31" i="13"/>
  <c r="K30" i="13"/>
  <c r="K29" i="13"/>
  <c r="K28" i="13"/>
  <c r="L31" i="13" s="1"/>
  <c r="K27" i="13"/>
  <c r="L30" i="13" s="1"/>
  <c r="K26" i="13"/>
  <c r="L29" i="13" s="1"/>
  <c r="K25" i="13"/>
  <c r="L20" i="13" s="1"/>
  <c r="M28" i="13" s="1"/>
  <c r="K24" i="13"/>
  <c r="K23" i="13"/>
  <c r="K22" i="13"/>
  <c r="L18" i="13" s="1"/>
  <c r="M26" i="13" s="1"/>
  <c r="K21" i="13"/>
  <c r="K20" i="13"/>
  <c r="L28" i="13" s="1"/>
  <c r="M31" i="13" s="1"/>
  <c r="L19" i="13"/>
  <c r="M27" i="13" s="1"/>
  <c r="K19" i="13"/>
  <c r="L27" i="13" s="1"/>
  <c r="M30" i="13" s="1"/>
  <c r="K18" i="13"/>
  <c r="L26" i="13" s="1"/>
  <c r="M29" i="13" s="1"/>
  <c r="K17" i="13"/>
  <c r="L17" i="13" s="1"/>
  <c r="M17" i="13" s="1"/>
  <c r="K16" i="13"/>
  <c r="L16" i="13" s="1"/>
  <c r="M16" i="13" s="1"/>
  <c r="K15" i="13"/>
  <c r="L15" i="13" s="1"/>
  <c r="M15" i="13" s="1"/>
  <c r="L14" i="13"/>
  <c r="M14" i="13" s="1"/>
  <c r="K14" i="13"/>
  <c r="K13" i="13"/>
  <c r="L13" i="13" s="1"/>
  <c r="M13" i="13" s="1"/>
  <c r="K12" i="13"/>
  <c r="L12" i="13" s="1"/>
  <c r="M12" i="13" s="1"/>
  <c r="K11" i="13"/>
  <c r="L11" i="13" s="1"/>
  <c r="M11" i="13" s="1"/>
  <c r="K10" i="13"/>
  <c r="L10" i="13" s="1"/>
  <c r="M10" i="13" s="1"/>
  <c r="K9" i="13"/>
  <c r="L9" i="13" s="1"/>
  <c r="M9" i="13" s="1"/>
  <c r="K8" i="13"/>
  <c r="L8" i="13" s="1"/>
  <c r="M8" i="13" s="1"/>
  <c r="K7" i="13"/>
  <c r="K6" i="13"/>
  <c r="L6" i="13" s="1"/>
  <c r="M6" i="13" s="1"/>
  <c r="K5" i="13"/>
  <c r="L5" i="13" s="1"/>
  <c r="M5" i="13" s="1"/>
  <c r="K4" i="13"/>
  <c r="L4" i="13" s="1"/>
  <c r="M4" i="13" s="1"/>
  <c r="K3" i="13"/>
  <c r="L2" i="13"/>
  <c r="M2" i="13" s="1"/>
  <c r="K2" i="13"/>
  <c r="AA93" i="14"/>
  <c r="AB93" i="14" s="1"/>
  <c r="AC93" i="14" s="1"/>
  <c r="AA92" i="14"/>
  <c r="AB92" i="14" s="1"/>
  <c r="AC92" i="14" s="1"/>
  <c r="AB91" i="14"/>
  <c r="AC91" i="14" s="1"/>
  <c r="AA91" i="14"/>
  <c r="AA90" i="14"/>
  <c r="AB90" i="14" s="1"/>
  <c r="AC90" i="14" s="1"/>
  <c r="AA89" i="14"/>
  <c r="AB89" i="14" s="1"/>
  <c r="AC89" i="14" s="1"/>
  <c r="AA88" i="14"/>
  <c r="AB88" i="14" s="1"/>
  <c r="AC88" i="14" s="1"/>
  <c r="AA87" i="14"/>
  <c r="AB87" i="14" s="1"/>
  <c r="AC87" i="14" s="1"/>
  <c r="AA86" i="14"/>
  <c r="AB86" i="14" s="1"/>
  <c r="AC86" i="14" s="1"/>
  <c r="AA85" i="14"/>
  <c r="AB85" i="14" s="1"/>
  <c r="AC85" i="14" s="1"/>
  <c r="AA84" i="14"/>
  <c r="AB84" i="14" s="1"/>
  <c r="AC84" i="14" s="1"/>
  <c r="AA83" i="14"/>
  <c r="AA82" i="14"/>
  <c r="AA81" i="14"/>
  <c r="AA80" i="14"/>
  <c r="AA79" i="14"/>
  <c r="AA78" i="14"/>
  <c r="AA77" i="14"/>
  <c r="AB77" i="14" s="1"/>
  <c r="AC77" i="14" s="1"/>
  <c r="AA76" i="14"/>
  <c r="AB76" i="14" s="1"/>
  <c r="AC76" i="14" s="1"/>
  <c r="AB75" i="14"/>
  <c r="AC75" i="14" s="1"/>
  <c r="AA75" i="14"/>
  <c r="AA74" i="14"/>
  <c r="AB74" i="14" s="1"/>
  <c r="AC74" i="14" s="1"/>
  <c r="AA73" i="14"/>
  <c r="AB73" i="14" s="1"/>
  <c r="AC73" i="14" s="1"/>
  <c r="AA72" i="14"/>
  <c r="AB72" i="14" s="1"/>
  <c r="AC72" i="14" s="1"/>
  <c r="AA71" i="14"/>
  <c r="AB71" i="14" s="1"/>
  <c r="AC71" i="14" s="1"/>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C64" i="14" s="1"/>
  <c r="AA63" i="14"/>
  <c r="AB63" i="14" s="1"/>
  <c r="AC63" i="14" s="1"/>
  <c r="AA62" i="14"/>
  <c r="AB62" i="14" s="1"/>
  <c r="AC62" i="14" s="1"/>
  <c r="AA61" i="14"/>
  <c r="AB61" i="14" s="1"/>
  <c r="AC61" i="14" s="1"/>
  <c r="AA60" i="14"/>
  <c r="AB60" i="14" s="1"/>
  <c r="AC60" i="14" s="1"/>
  <c r="AB59" i="14"/>
  <c r="AC59" i="14" s="1"/>
  <c r="AA59" i="14"/>
  <c r="AA58" i="14"/>
  <c r="AA57" i="14"/>
  <c r="AA56" i="14"/>
  <c r="AA55" i="14"/>
  <c r="AB55" i="14" s="1"/>
  <c r="AC55" i="14" s="1"/>
  <c r="AA54" i="14"/>
  <c r="AB57" i="14" s="1"/>
  <c r="AA53" i="14"/>
  <c r="AA52" i="14"/>
  <c r="AA51" i="14"/>
  <c r="AA50" i="14"/>
  <c r="AA49" i="14"/>
  <c r="AA48" i="14"/>
  <c r="AA47" i="14"/>
  <c r="AA46" i="14"/>
  <c r="AA45" i="14"/>
  <c r="AA44" i="14"/>
  <c r="AA43" i="14"/>
  <c r="AA42" i="14"/>
  <c r="AA41" i="14"/>
  <c r="AA40" i="14"/>
  <c r="AA39" i="14"/>
  <c r="AA38" i="14"/>
  <c r="AA37" i="14"/>
  <c r="AA36" i="14"/>
  <c r="AA35" i="14"/>
  <c r="AA34" i="14"/>
  <c r="AA33" i="14"/>
  <c r="AB33" i="14" s="1"/>
  <c r="AC33" i="14" s="1"/>
  <c r="AA32" i="14"/>
  <c r="AB32" i="14" s="1"/>
  <c r="AC32" i="14" s="1"/>
  <c r="AA31" i="14"/>
  <c r="AA30" i="14"/>
  <c r="AA29" i="14"/>
  <c r="AA28" i="14"/>
  <c r="AB31" i="14" s="1"/>
  <c r="AA27" i="14"/>
  <c r="AB30" i="14" s="1"/>
  <c r="AA26" i="14"/>
  <c r="AB29" i="14" s="1"/>
  <c r="AA25" i="14"/>
  <c r="AB20" i="14" s="1"/>
  <c r="AC28" i="14" s="1"/>
  <c r="AA24" i="14"/>
  <c r="AA23" i="14"/>
  <c r="AB23" i="14" s="1"/>
  <c r="AC23" i="14" s="1"/>
  <c r="AA22" i="14"/>
  <c r="AB22" i="14" s="1"/>
  <c r="AA21" i="14"/>
  <c r="AB21" i="14" s="1"/>
  <c r="AC21" i="14" s="1"/>
  <c r="AA20" i="14"/>
  <c r="AB28" i="14" s="1"/>
  <c r="AC31" i="14" s="1"/>
  <c r="AB19" i="14"/>
  <c r="AC27" i="14" s="1"/>
  <c r="AA19" i="14"/>
  <c r="AB27" i="14" s="1"/>
  <c r="AC30" i="14" s="1"/>
  <c r="AA18" i="14"/>
  <c r="AB26" i="14" s="1"/>
  <c r="AC29" i="14" s="1"/>
  <c r="AA17" i="14"/>
  <c r="AB17" i="14" s="1"/>
  <c r="AC17" i="14" s="1"/>
  <c r="AA16" i="14"/>
  <c r="AB16" i="14" s="1"/>
  <c r="AC16" i="14" s="1"/>
  <c r="AA15" i="14"/>
  <c r="AB15" i="14" s="1"/>
  <c r="AC15" i="14" s="1"/>
  <c r="AA14" i="14"/>
  <c r="AB14" i="14" s="1"/>
  <c r="AC14" i="14" s="1"/>
  <c r="AA13" i="14"/>
  <c r="AB13" i="14" s="1"/>
  <c r="AC13" i="14" s="1"/>
  <c r="AA12" i="14"/>
  <c r="AB12" i="14" s="1"/>
  <c r="AC12" i="14" s="1"/>
  <c r="AB11" i="14"/>
  <c r="AC11" i="14" s="1"/>
  <c r="AA11" i="14"/>
  <c r="AA10" i="14"/>
  <c r="AB10" i="14" s="1"/>
  <c r="AC10" i="14" s="1"/>
  <c r="AA9" i="14"/>
  <c r="AB9" i="14" s="1"/>
  <c r="AC9" i="14" s="1"/>
  <c r="AA8" i="14"/>
  <c r="AB8" i="14" s="1"/>
  <c r="AC8" i="14" s="1"/>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X91" i="14"/>
  <c r="Y91" i="14" s="1"/>
  <c r="W91" i="14"/>
  <c r="W90" i="14"/>
  <c r="X90" i="14" s="1"/>
  <c r="Y90" i="14" s="1"/>
  <c r="X89" i="14"/>
  <c r="Y89" i="14" s="1"/>
  <c r="W89" i="14"/>
  <c r="W88" i="14"/>
  <c r="X88" i="14" s="1"/>
  <c r="Y88" i="14" s="1"/>
  <c r="W87" i="14"/>
  <c r="X87" i="14" s="1"/>
  <c r="Y87" i="14" s="1"/>
  <c r="W86" i="14"/>
  <c r="X86" i="14" s="1"/>
  <c r="Y86" i="14" s="1"/>
  <c r="W85" i="14"/>
  <c r="X85" i="14" s="1"/>
  <c r="Y85" i="14" s="1"/>
  <c r="W84" i="14"/>
  <c r="X84" i="14" s="1"/>
  <c r="Y84" i="14" s="1"/>
  <c r="W83" i="14"/>
  <c r="W82" i="14"/>
  <c r="W81" i="14"/>
  <c r="W80" i="14"/>
  <c r="W79" i="14"/>
  <c r="W78" i="14"/>
  <c r="W77" i="14"/>
  <c r="X77" i="14" s="1"/>
  <c r="Y77" i="14" s="1"/>
  <c r="W76" i="14"/>
  <c r="X76" i="14" s="1"/>
  <c r="Y76" i="14" s="1"/>
  <c r="X75" i="14"/>
  <c r="Y75" i="14" s="1"/>
  <c r="W75" i="14"/>
  <c r="W74" i="14"/>
  <c r="X74" i="14" s="1"/>
  <c r="Y74" i="14" s="1"/>
  <c r="X73" i="14"/>
  <c r="Y73" i="14" s="1"/>
  <c r="W73" i="14"/>
  <c r="W72" i="14"/>
  <c r="X72" i="14" s="1"/>
  <c r="Y72" i="14" s="1"/>
  <c r="W71" i="14"/>
  <c r="X71" i="14" s="1"/>
  <c r="Y71" i="14" s="1"/>
  <c r="W70" i="14"/>
  <c r="X70" i="14" s="1"/>
  <c r="Y70" i="14" s="1"/>
  <c r="W69" i="14"/>
  <c r="X69" i="14" s="1"/>
  <c r="Y69" i="14" s="1"/>
  <c r="W68" i="14"/>
  <c r="X68" i="14" s="1"/>
  <c r="Y68" i="14" s="1"/>
  <c r="X67" i="14"/>
  <c r="Y67" i="14" s="1"/>
  <c r="W67" i="14"/>
  <c r="W66" i="14"/>
  <c r="X66" i="14" s="1"/>
  <c r="Y66" i="14" s="1"/>
  <c r="X65" i="14"/>
  <c r="Y65" i="14" s="1"/>
  <c r="W65" i="14"/>
  <c r="W64" i="14"/>
  <c r="X64" i="14" s="1"/>
  <c r="Y64" i="14" s="1"/>
  <c r="W63" i="14"/>
  <c r="X63" i="14" s="1"/>
  <c r="Y63" i="14" s="1"/>
  <c r="W62" i="14"/>
  <c r="X62" i="14" s="1"/>
  <c r="Y62" i="14" s="1"/>
  <c r="W61" i="14"/>
  <c r="X61" i="14" s="1"/>
  <c r="Y61" i="14" s="1"/>
  <c r="W60" i="14"/>
  <c r="X60" i="14" s="1"/>
  <c r="Y60" i="14" s="1"/>
  <c r="X59" i="14"/>
  <c r="Y59" i="14" s="1"/>
  <c r="W59" i="14"/>
  <c r="W58" i="14"/>
  <c r="W57" i="14"/>
  <c r="W56" i="14"/>
  <c r="W55" i="14"/>
  <c r="W54" i="14"/>
  <c r="X53" i="14"/>
  <c r="Y53" i="14" s="1"/>
  <c r="W53" i="14"/>
  <c r="X56" i="14" s="1"/>
  <c r="Y56" i="14" s="1"/>
  <c r="W52" i="14"/>
  <c r="W51" i="14"/>
  <c r="W50" i="14"/>
  <c r="W49" i="14"/>
  <c r="W48" i="14"/>
  <c r="W47" i="14"/>
  <c r="W46" i="14"/>
  <c r="W45" i="14"/>
  <c r="W44" i="14"/>
  <c r="W43" i="14"/>
  <c r="W42" i="14"/>
  <c r="W41" i="14"/>
  <c r="W40" i="14"/>
  <c r="W39" i="14"/>
  <c r="W38" i="14"/>
  <c r="W37" i="14"/>
  <c r="W36" i="14"/>
  <c r="W35" i="14"/>
  <c r="W34" i="14"/>
  <c r="W33" i="14"/>
  <c r="X33" i="14" s="1"/>
  <c r="Y33" i="14" s="1"/>
  <c r="W32" i="14"/>
  <c r="X32" i="14" s="1"/>
  <c r="Y32" i="14" s="1"/>
  <c r="W31" i="14"/>
  <c r="W30" i="14"/>
  <c r="W29" i="14"/>
  <c r="W28" i="14"/>
  <c r="X31" i="14" s="1"/>
  <c r="W27" i="14"/>
  <c r="X30" i="14" s="1"/>
  <c r="W26" i="14"/>
  <c r="X29" i="14" s="1"/>
  <c r="W25" i="14"/>
  <c r="X20" i="14" s="1"/>
  <c r="Y28" i="14" s="1"/>
  <c r="W24" i="14"/>
  <c r="W23" i="14"/>
  <c r="X19" i="14" s="1"/>
  <c r="Y27" i="14" s="1"/>
  <c r="W22" i="14"/>
  <c r="X22" i="14" s="1"/>
  <c r="W21" i="14"/>
  <c r="X21" i="14" s="1"/>
  <c r="Y21" i="14" s="1"/>
  <c r="W20" i="14"/>
  <c r="X28" i="14" s="1"/>
  <c r="Y31" i="14" s="1"/>
  <c r="W19" i="14"/>
  <c r="X27" i="14" s="1"/>
  <c r="Y30" i="14" s="1"/>
  <c r="W18" i="14"/>
  <c r="X26" i="14" s="1"/>
  <c r="Y29" i="14" s="1"/>
  <c r="W17" i="14"/>
  <c r="X17" i="14" s="1"/>
  <c r="Y17" i="14" s="1"/>
  <c r="W16" i="14"/>
  <c r="X16" i="14" s="1"/>
  <c r="Y16" i="14" s="1"/>
  <c r="X15" i="14"/>
  <c r="Y15" i="14" s="1"/>
  <c r="W15" i="14"/>
  <c r="W14" i="14"/>
  <c r="X14" i="14" s="1"/>
  <c r="Y14" i="14" s="1"/>
  <c r="X13" i="14"/>
  <c r="Y13" i="14" s="1"/>
  <c r="W13" i="14"/>
  <c r="W12" i="14"/>
  <c r="X12" i="14" s="1"/>
  <c r="Y12" i="14" s="1"/>
  <c r="W11" i="14"/>
  <c r="X11" i="14" s="1"/>
  <c r="Y11" i="14" s="1"/>
  <c r="W10" i="14"/>
  <c r="X10" i="14" s="1"/>
  <c r="Y10" i="14" s="1"/>
  <c r="X9" i="14"/>
  <c r="Y9" i="14" s="1"/>
  <c r="W9" i="14"/>
  <c r="W8" i="14"/>
  <c r="X8" i="14" s="1"/>
  <c r="Y8" i="14" s="1"/>
  <c r="X7" i="14"/>
  <c r="Y7" i="14" s="1"/>
  <c r="W7" i="14"/>
  <c r="W6" i="14"/>
  <c r="X6" i="14" s="1"/>
  <c r="Y6" i="14" s="1"/>
  <c r="W5" i="14"/>
  <c r="X5" i="14" s="1"/>
  <c r="Y5" i="14" s="1"/>
  <c r="W4" i="14"/>
  <c r="X4" i="14" s="1"/>
  <c r="Y4" i="14" s="1"/>
  <c r="W3" i="14"/>
  <c r="X3" i="14" s="1"/>
  <c r="Y3" i="14" s="1"/>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S83" i="14"/>
  <c r="S82" i="14"/>
  <c r="S81" i="14"/>
  <c r="S80" i="14"/>
  <c r="S79" i="14"/>
  <c r="S78" i="14"/>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T67" i="14"/>
  <c r="U67" i="14" s="1"/>
  <c r="S67" i="14"/>
  <c r="S66" i="14"/>
  <c r="T66" i="14" s="1"/>
  <c r="U66" i="14" s="1"/>
  <c r="S65" i="14"/>
  <c r="T65" i="14" s="1"/>
  <c r="U65" i="14" s="1"/>
  <c r="S64" i="14"/>
  <c r="T64" i="14" s="1"/>
  <c r="U64" i="14" s="1"/>
  <c r="S63" i="14"/>
  <c r="T63" i="14" s="1"/>
  <c r="U63" i="14" s="1"/>
  <c r="S62" i="14"/>
  <c r="T62" i="14" s="1"/>
  <c r="U62" i="14" s="1"/>
  <c r="S61" i="14"/>
  <c r="T61" i="14" s="1"/>
  <c r="U61" i="14" s="1"/>
  <c r="S60" i="14"/>
  <c r="T60" i="14" s="1"/>
  <c r="U60" i="14" s="1"/>
  <c r="S59" i="14"/>
  <c r="T59" i="14" s="1"/>
  <c r="U59" i="14" s="1"/>
  <c r="S58" i="14"/>
  <c r="S57" i="14"/>
  <c r="S56" i="14"/>
  <c r="S55" i="14"/>
  <c r="T55" i="14" s="1"/>
  <c r="U55" i="14" s="1"/>
  <c r="S54" i="14"/>
  <c r="T54" i="14" s="1"/>
  <c r="U54" i="14" s="1"/>
  <c r="S53" i="14"/>
  <c r="T56" i="14" s="1"/>
  <c r="S52" i="14"/>
  <c r="S51" i="14"/>
  <c r="S50" i="14"/>
  <c r="S49" i="14"/>
  <c r="S48" i="14"/>
  <c r="S47" i="14"/>
  <c r="S46" i="14"/>
  <c r="S45" i="14"/>
  <c r="S44" i="14"/>
  <c r="S43" i="14"/>
  <c r="S42" i="14"/>
  <c r="S41" i="14"/>
  <c r="S40" i="14"/>
  <c r="S39" i="14"/>
  <c r="S38" i="14"/>
  <c r="S37" i="14"/>
  <c r="S36" i="14"/>
  <c r="S35" i="14"/>
  <c r="S34" i="14"/>
  <c r="S33" i="14"/>
  <c r="T33" i="14" s="1"/>
  <c r="U33" i="14" s="1"/>
  <c r="S32" i="14"/>
  <c r="T32" i="14" s="1"/>
  <c r="U32" i="14" s="1"/>
  <c r="S31" i="14"/>
  <c r="S30" i="14"/>
  <c r="S29" i="14"/>
  <c r="S28" i="14"/>
  <c r="T31" i="14" s="1"/>
  <c r="S27" i="14"/>
  <c r="T30" i="14" s="1"/>
  <c r="S26" i="14"/>
  <c r="T29" i="14" s="1"/>
  <c r="S25" i="14"/>
  <c r="T20" i="14" s="1"/>
  <c r="U28" i="14" s="1"/>
  <c r="S24" i="14"/>
  <c r="S23" i="14"/>
  <c r="T23" i="14" s="1"/>
  <c r="U19" i="14" s="1"/>
  <c r="S22" i="14"/>
  <c r="T18" i="14" s="1"/>
  <c r="U26" i="14" s="1"/>
  <c r="S21" i="14"/>
  <c r="T21" i="14" s="1"/>
  <c r="U21" i="14" s="1"/>
  <c r="S20" i="14"/>
  <c r="T28" i="14" s="1"/>
  <c r="U31" i="14" s="1"/>
  <c r="T19" i="14"/>
  <c r="U27" i="14" s="1"/>
  <c r="S19" i="14"/>
  <c r="T27" i="14" s="1"/>
  <c r="U30" i="14" s="1"/>
  <c r="S18" i="14"/>
  <c r="T26" i="14" s="1"/>
  <c r="U29" i="14" s="1"/>
  <c r="S17" i="14"/>
  <c r="T17" i="14" s="1"/>
  <c r="U17" i="14" s="1"/>
  <c r="S16" i="14"/>
  <c r="T16" i="14" s="1"/>
  <c r="U16" i="14" s="1"/>
  <c r="T15" i="14"/>
  <c r="U15" i="14" s="1"/>
  <c r="S15" i="14"/>
  <c r="S14" i="14"/>
  <c r="T14" i="14" s="1"/>
  <c r="U14" i="14" s="1"/>
  <c r="S13" i="14"/>
  <c r="T13" i="14" s="1"/>
  <c r="U13" i="14" s="1"/>
  <c r="U12" i="14"/>
  <c r="T12" i="14"/>
  <c r="S12" i="14"/>
  <c r="S11" i="14"/>
  <c r="T11" i="14" s="1"/>
  <c r="U11" i="14" s="1"/>
  <c r="S10" i="14"/>
  <c r="T10" i="14" s="1"/>
  <c r="U10" i="14" s="1"/>
  <c r="S9" i="14"/>
  <c r="T9" i="14" s="1"/>
  <c r="U9" i="14" s="1"/>
  <c r="S8" i="14"/>
  <c r="T8" i="14" s="1"/>
  <c r="U8" i="14" s="1"/>
  <c r="T7" i="14"/>
  <c r="U7" i="14" s="1"/>
  <c r="S7" i="14"/>
  <c r="S6" i="14"/>
  <c r="T6" i="14" s="1"/>
  <c r="U6" i="14" s="1"/>
  <c r="S5" i="14"/>
  <c r="T5" i="14" s="1"/>
  <c r="U5" i="14" s="1"/>
  <c r="S4" i="14"/>
  <c r="T4" i="14" s="1"/>
  <c r="U4" i="14" s="1"/>
  <c r="T3" i="14"/>
  <c r="U3" i="14" s="1"/>
  <c r="S3" i="14"/>
  <c r="S2" i="14"/>
  <c r="T24" i="14" s="1"/>
  <c r="U24" i="14" s="1"/>
  <c r="O93" i="14"/>
  <c r="P93" i="14" s="1"/>
  <c r="Q93" i="14" s="1"/>
  <c r="O92" i="14"/>
  <c r="P92" i="14" s="1"/>
  <c r="Q92" i="14" s="1"/>
  <c r="O91" i="14"/>
  <c r="P91" i="14" s="1"/>
  <c r="Q91" i="14" s="1"/>
  <c r="O90" i="14"/>
  <c r="P90" i="14" s="1"/>
  <c r="Q90" i="14" s="1"/>
  <c r="O89" i="14"/>
  <c r="P89" i="14" s="1"/>
  <c r="Q89" i="14" s="1"/>
  <c r="O88" i="14"/>
  <c r="P88" i="14" s="1"/>
  <c r="Q88" i="14" s="1"/>
  <c r="O87" i="14"/>
  <c r="P87" i="14" s="1"/>
  <c r="Q87" i="14" s="1"/>
  <c r="P86" i="14"/>
  <c r="Q86" i="14" s="1"/>
  <c r="O86" i="14"/>
  <c r="O85" i="14"/>
  <c r="P85" i="14" s="1"/>
  <c r="Q85" i="14" s="1"/>
  <c r="O84" i="14"/>
  <c r="P84" i="14" s="1"/>
  <c r="Q84" i="14" s="1"/>
  <c r="O83" i="14"/>
  <c r="O82" i="14"/>
  <c r="O81" i="14"/>
  <c r="O80" i="14"/>
  <c r="O79" i="14"/>
  <c r="O78" i="14"/>
  <c r="O77" i="14"/>
  <c r="P77" i="14" s="1"/>
  <c r="Q77" i="14" s="1"/>
  <c r="O76" i="14"/>
  <c r="P76" i="14" s="1"/>
  <c r="Q76" i="14" s="1"/>
  <c r="O75" i="14"/>
  <c r="P75" i="14" s="1"/>
  <c r="Q75" i="14" s="1"/>
  <c r="O74" i="14"/>
  <c r="P74" i="14" s="1"/>
  <c r="Q74" i="14" s="1"/>
  <c r="O73" i="14"/>
  <c r="P73" i="14" s="1"/>
  <c r="Q73" i="14" s="1"/>
  <c r="O72" i="14"/>
  <c r="P72" i="14" s="1"/>
  <c r="Q72" i="14" s="1"/>
  <c r="O71" i="14"/>
  <c r="P71" i="14" s="1"/>
  <c r="Q71" i="14" s="1"/>
  <c r="P70" i="14"/>
  <c r="Q70" i="14" s="1"/>
  <c r="O70" i="14"/>
  <c r="O69" i="14"/>
  <c r="P69" i="14" s="1"/>
  <c r="Q69" i="14" s="1"/>
  <c r="O68" i="14"/>
  <c r="P68" i="14" s="1"/>
  <c r="Q68" i="14" s="1"/>
  <c r="O67" i="14"/>
  <c r="P67" i="14" s="1"/>
  <c r="Q67" i="14" s="1"/>
  <c r="P66" i="14"/>
  <c r="Q66" i="14" s="1"/>
  <c r="O66" i="14"/>
  <c r="O65" i="14"/>
  <c r="P65" i="14" s="1"/>
  <c r="Q65" i="14" s="1"/>
  <c r="O64" i="14"/>
  <c r="P64" i="14" s="1"/>
  <c r="Q64" i="14" s="1"/>
  <c r="O63" i="14"/>
  <c r="P63" i="14" s="1"/>
  <c r="Q63" i="14" s="1"/>
  <c r="O62" i="14"/>
  <c r="P62" i="14" s="1"/>
  <c r="Q62" i="14" s="1"/>
  <c r="O61" i="14"/>
  <c r="P61" i="14" s="1"/>
  <c r="Q61" i="14" s="1"/>
  <c r="P60" i="14"/>
  <c r="Q60" i="14" s="1"/>
  <c r="O60" i="14"/>
  <c r="O59" i="14"/>
  <c r="P59" i="14" s="1"/>
  <c r="Q59" i="14" s="1"/>
  <c r="O58" i="14"/>
  <c r="O57" i="14"/>
  <c r="O56" i="14"/>
  <c r="O55" i="14"/>
  <c r="O54" i="14"/>
  <c r="O53" i="14"/>
  <c r="P56" i="14" s="1"/>
  <c r="O52" i="14"/>
  <c r="O51" i="14"/>
  <c r="O50" i="14"/>
  <c r="O49" i="14"/>
  <c r="O48" i="14"/>
  <c r="O47" i="14"/>
  <c r="O46" i="14"/>
  <c r="O45" i="14"/>
  <c r="O44" i="14"/>
  <c r="O43" i="14"/>
  <c r="O42" i="14"/>
  <c r="O41" i="14"/>
  <c r="O40" i="14"/>
  <c r="O39" i="14"/>
  <c r="O38" i="14"/>
  <c r="O37" i="14"/>
  <c r="O36" i="14"/>
  <c r="O35" i="14"/>
  <c r="O34" i="14"/>
  <c r="O33" i="14"/>
  <c r="P33" i="14" s="1"/>
  <c r="Q33" i="14" s="1"/>
  <c r="O32" i="14"/>
  <c r="P32" i="14" s="1"/>
  <c r="Q32" i="14" s="1"/>
  <c r="O31" i="14"/>
  <c r="O30" i="14"/>
  <c r="O29" i="14"/>
  <c r="O28" i="14"/>
  <c r="P31" i="14" s="1"/>
  <c r="O27" i="14"/>
  <c r="P30" i="14" s="1"/>
  <c r="O26" i="14"/>
  <c r="P29" i="14" s="1"/>
  <c r="O25" i="14"/>
  <c r="O24" i="14"/>
  <c r="O23" i="14"/>
  <c r="O22" i="14"/>
  <c r="O21" i="14"/>
  <c r="O20" i="14"/>
  <c r="P28" i="14" s="1"/>
  <c r="Q31" i="14" s="1"/>
  <c r="P19" i="14"/>
  <c r="Q27" i="14" s="1"/>
  <c r="O19" i="14"/>
  <c r="P27" i="14" s="1"/>
  <c r="Q30" i="14" s="1"/>
  <c r="P18" i="14"/>
  <c r="Q26" i="14" s="1"/>
  <c r="O18" i="14"/>
  <c r="P26" i="14" s="1"/>
  <c r="Q29" i="14" s="1"/>
  <c r="O17" i="14"/>
  <c r="P17" i="14" s="1"/>
  <c r="Q17" i="14" s="1"/>
  <c r="O16" i="14"/>
  <c r="P16" i="14" s="1"/>
  <c r="Q16" i="14" s="1"/>
  <c r="O15" i="14"/>
  <c r="P15" i="14" s="1"/>
  <c r="Q15" i="14" s="1"/>
  <c r="O14" i="14"/>
  <c r="P14" i="14" s="1"/>
  <c r="Q14" i="14" s="1"/>
  <c r="O13" i="14"/>
  <c r="P13" i="14" s="1"/>
  <c r="Q13" i="14" s="1"/>
  <c r="P12" i="14"/>
  <c r="Q12" i="14" s="1"/>
  <c r="O12" i="14"/>
  <c r="O11" i="14"/>
  <c r="P11" i="14" s="1"/>
  <c r="Q11" i="14" s="1"/>
  <c r="O10" i="14"/>
  <c r="P10" i="14" s="1"/>
  <c r="Q10" i="14" s="1"/>
  <c r="O9" i="14"/>
  <c r="P9" i="14" s="1"/>
  <c r="Q9" i="14" s="1"/>
  <c r="O8" i="14"/>
  <c r="P8" i="14" s="1"/>
  <c r="Q8" i="14" s="1"/>
  <c r="O7" i="14"/>
  <c r="P7" i="14" s="1"/>
  <c r="Q7" i="14" s="1"/>
  <c r="O6" i="14"/>
  <c r="P6" i="14" s="1"/>
  <c r="Q6" i="14" s="1"/>
  <c r="O5" i="14"/>
  <c r="P5" i="14" s="1"/>
  <c r="Q5" i="14" s="1"/>
  <c r="O4" i="14"/>
  <c r="P4" i="14" s="1"/>
  <c r="Q4" i="14" s="1"/>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K83" i="14"/>
  <c r="K82" i="14"/>
  <c r="K81" i="14"/>
  <c r="K80" i="14"/>
  <c r="K79" i="14"/>
  <c r="K78" i="14"/>
  <c r="K77" i="14"/>
  <c r="L77" i="14" s="1"/>
  <c r="M77" i="14" s="1"/>
  <c r="K76" i="14"/>
  <c r="L76" i="14" s="1"/>
  <c r="M76" i="14" s="1"/>
  <c r="L75" i="14"/>
  <c r="M75" i="14" s="1"/>
  <c r="K75" i="14"/>
  <c r="K74" i="14"/>
  <c r="L74" i="14" s="1"/>
  <c r="M74" i="14" s="1"/>
  <c r="K73" i="14"/>
  <c r="L73" i="14" s="1"/>
  <c r="M73" i="14" s="1"/>
  <c r="M72" i="14"/>
  <c r="L72" i="14"/>
  <c r="K72" i="14"/>
  <c r="K71" i="14"/>
  <c r="L71" i="14" s="1"/>
  <c r="M71" i="14" s="1"/>
  <c r="K70" i="14"/>
  <c r="L70" i="14" s="1"/>
  <c r="M70" i="14" s="1"/>
  <c r="K69" i="14"/>
  <c r="L69" i="14" s="1"/>
  <c r="M69" i="14" s="1"/>
  <c r="L68" i="14"/>
  <c r="M68" i="14" s="1"/>
  <c r="K68" i="14"/>
  <c r="K67" i="14"/>
  <c r="L67" i="14" s="1"/>
  <c r="M67" i="14" s="1"/>
  <c r="K66" i="14"/>
  <c r="L66" i="14" s="1"/>
  <c r="M66" i="14" s="1"/>
  <c r="K65" i="14"/>
  <c r="L65" i="14" s="1"/>
  <c r="M65" i="14" s="1"/>
  <c r="K64" i="14"/>
  <c r="L64" i="14" s="1"/>
  <c r="M64" i="14" s="1"/>
  <c r="L63" i="14"/>
  <c r="M63" i="14" s="1"/>
  <c r="K63" i="14"/>
  <c r="K62" i="14"/>
  <c r="L62" i="14" s="1"/>
  <c r="M62" i="14" s="1"/>
  <c r="K61" i="14"/>
  <c r="L61" i="14" s="1"/>
  <c r="M61" i="14" s="1"/>
  <c r="K60" i="14"/>
  <c r="L60" i="14" s="1"/>
  <c r="M60" i="14" s="1"/>
  <c r="L59" i="14"/>
  <c r="M59" i="14" s="1"/>
  <c r="K59" i="14"/>
  <c r="K58" i="14"/>
  <c r="K57" i="14"/>
  <c r="K56" i="14"/>
  <c r="L55" i="14"/>
  <c r="M55" i="14" s="1"/>
  <c r="K55" i="14"/>
  <c r="L58" i="14" s="1"/>
  <c r="K54" i="14"/>
  <c r="L57" i="14" s="1"/>
  <c r="K53" i="14"/>
  <c r="L56" i="14" s="1"/>
  <c r="K52" i="14"/>
  <c r="K51" i="14"/>
  <c r="K50" i="14"/>
  <c r="K49" i="14"/>
  <c r="K48" i="14"/>
  <c r="K47" i="14"/>
  <c r="K46" i="14"/>
  <c r="K45" i="14"/>
  <c r="K44" i="14"/>
  <c r="K43" i="14"/>
  <c r="K42" i="14"/>
  <c r="K41" i="14"/>
  <c r="K40" i="14"/>
  <c r="K39" i="14"/>
  <c r="K38" i="14"/>
  <c r="K37" i="14"/>
  <c r="K36" i="14"/>
  <c r="K35" i="14"/>
  <c r="K34" i="14"/>
  <c r="K33" i="14"/>
  <c r="L33" i="14" s="1"/>
  <c r="M33" i="14" s="1"/>
  <c r="M32" i="14"/>
  <c r="L32" i="14"/>
  <c r="K32" i="14"/>
  <c r="K31" i="14"/>
  <c r="K30" i="14"/>
  <c r="K29" i="14"/>
  <c r="K28" i="14"/>
  <c r="L31" i="14" s="1"/>
  <c r="K27" i="14"/>
  <c r="L30" i="14" s="1"/>
  <c r="K26" i="14"/>
  <c r="L29" i="14" s="1"/>
  <c r="K25" i="14"/>
  <c r="K24" i="14"/>
  <c r="K23" i="14"/>
  <c r="L19" i="14" s="1"/>
  <c r="M27" i="14" s="1"/>
  <c r="K22" i="14"/>
  <c r="L22" i="14" s="1"/>
  <c r="K21" i="14"/>
  <c r="K20" i="14"/>
  <c r="L28" i="14" s="1"/>
  <c r="M31" i="14" s="1"/>
  <c r="K19" i="14"/>
  <c r="L27" i="14" s="1"/>
  <c r="M30" i="14" s="1"/>
  <c r="K18" i="14"/>
  <c r="L26" i="14" s="1"/>
  <c r="M29" i="14" s="1"/>
  <c r="K17" i="14"/>
  <c r="L17" i="14" s="1"/>
  <c r="M17" i="14" s="1"/>
  <c r="K16" i="14"/>
  <c r="L16" i="14" s="1"/>
  <c r="M16" i="14" s="1"/>
  <c r="K15" i="14"/>
  <c r="L15" i="14" s="1"/>
  <c r="M15" i="14" s="1"/>
  <c r="K14" i="14"/>
  <c r="L14" i="14" s="1"/>
  <c r="M14" i="14" s="1"/>
  <c r="K13" i="14"/>
  <c r="L13" i="14" s="1"/>
  <c r="M13" i="14" s="1"/>
  <c r="L12" i="14"/>
  <c r="M12" i="14" s="1"/>
  <c r="K12" i="14"/>
  <c r="K11" i="14"/>
  <c r="L11" i="14" s="1"/>
  <c r="M11" i="14" s="1"/>
  <c r="K10" i="14"/>
  <c r="L10" i="14" s="1"/>
  <c r="M10" i="14" s="1"/>
  <c r="K9" i="14"/>
  <c r="L9" i="14" s="1"/>
  <c r="M9" i="14" s="1"/>
  <c r="L8" i="14"/>
  <c r="M8" i="14" s="1"/>
  <c r="K8" i="14"/>
  <c r="K7" i="14"/>
  <c r="L7" i="14" s="1"/>
  <c r="M7" i="14" s="1"/>
  <c r="K6" i="14"/>
  <c r="L6" i="14" s="1"/>
  <c r="M6" i="14" s="1"/>
  <c r="K5" i="14"/>
  <c r="L5" i="14" s="1"/>
  <c r="M5" i="14" s="1"/>
  <c r="K4" i="14"/>
  <c r="L4" i="14" s="1"/>
  <c r="M4" i="14" s="1"/>
  <c r="L3" i="14"/>
  <c r="M3" i="14" s="1"/>
  <c r="K3" i="14"/>
  <c r="K2" i="14"/>
  <c r="L24" i="14" s="1"/>
  <c r="M24" i="14" s="1"/>
  <c r="X57" i="14" l="1"/>
  <c r="T58" i="14"/>
  <c r="U58" i="14" s="1"/>
  <c r="AB56" i="14"/>
  <c r="X58" i="14"/>
  <c r="Y58" i="14" s="1"/>
  <c r="M58" i="14"/>
  <c r="P58" i="14"/>
  <c r="X23" i="14"/>
  <c r="Y23" i="14" s="1"/>
  <c r="X55" i="14"/>
  <c r="Y55" i="14" s="1"/>
  <c r="AB58" i="14"/>
  <c r="AC58" i="14" s="1"/>
  <c r="P57" i="14"/>
  <c r="L25" i="14"/>
  <c r="M20" i="14" s="1"/>
  <c r="X25" i="14"/>
  <c r="L58" i="13"/>
  <c r="AC58" i="13"/>
  <c r="L56" i="13"/>
  <c r="M56" i="13" s="1"/>
  <c r="P24" i="13"/>
  <c r="Q24" i="13" s="1"/>
  <c r="P25" i="13"/>
  <c r="Q25" i="13" s="1"/>
  <c r="T19" i="13"/>
  <c r="U27" i="13" s="1"/>
  <c r="T56" i="13"/>
  <c r="U56" i="13" s="1"/>
  <c r="X56" i="13"/>
  <c r="P22" i="13"/>
  <c r="T57" i="13"/>
  <c r="U57" i="13" s="1"/>
  <c r="X57" i="13"/>
  <c r="AB56" i="13"/>
  <c r="L25" i="13"/>
  <c r="P57" i="13"/>
  <c r="Q57" i="13" s="1"/>
  <c r="T58" i="13"/>
  <c r="U58" i="13" s="1"/>
  <c r="X58" i="13"/>
  <c r="Y58" i="13" s="1"/>
  <c r="AB57" i="13"/>
  <c r="AC57" i="13" s="1"/>
  <c r="P23" i="5"/>
  <c r="Q23" i="5" s="1"/>
  <c r="T23" i="5"/>
  <c r="U23" i="5" s="1"/>
  <c r="P58" i="5"/>
  <c r="T58" i="5"/>
  <c r="U58" i="5" s="1"/>
  <c r="X58" i="5"/>
  <c r="M20" i="5"/>
  <c r="L56" i="5"/>
  <c r="M56" i="5" s="1"/>
  <c r="L55" i="5"/>
  <c r="M58" i="5" s="1"/>
  <c r="AB58" i="5"/>
  <c r="P25" i="14"/>
  <c r="L20" i="14"/>
  <c r="M28" i="14" s="1"/>
  <c r="L23" i="14"/>
  <c r="M23" i="14" s="1"/>
  <c r="P22" i="14"/>
  <c r="Q22" i="14" s="1"/>
  <c r="X24" i="14"/>
  <c r="Y24" i="14" s="1"/>
  <c r="L21" i="14"/>
  <c r="M21" i="14" s="1"/>
  <c r="P23" i="14"/>
  <c r="Q19" i="14" s="1"/>
  <c r="P21" i="14"/>
  <c r="Q21" i="14" s="1"/>
  <c r="P20" i="14"/>
  <c r="Q28" i="14" s="1"/>
  <c r="P24" i="14"/>
  <c r="Q24" i="14" s="1"/>
  <c r="AB24" i="14"/>
  <c r="AC24" i="14" s="1"/>
  <c r="L23" i="13"/>
  <c r="T25" i="13"/>
  <c r="U25" i="13" s="1"/>
  <c r="L24" i="13"/>
  <c r="M24" i="13" s="1"/>
  <c r="P20" i="13"/>
  <c r="Q28" i="13" s="1"/>
  <c r="P23" i="13"/>
  <c r="Q23" i="13" s="1"/>
  <c r="X25" i="13"/>
  <c r="Y20" i="13" s="1"/>
  <c r="L22" i="13"/>
  <c r="L21" i="13"/>
  <c r="M21" i="13" s="1"/>
  <c r="P21" i="13"/>
  <c r="Q21" i="13" s="1"/>
  <c r="T24" i="13"/>
  <c r="U24" i="13" s="1"/>
  <c r="L19" i="5"/>
  <c r="M27" i="5" s="1"/>
  <c r="AC58" i="5"/>
  <c r="AC28" i="5"/>
  <c r="AC20" i="5"/>
  <c r="AB18" i="5"/>
  <c r="AC19" i="5"/>
  <c r="AB54" i="5"/>
  <c r="AC55" i="5"/>
  <c r="AB25" i="5"/>
  <c r="AC25" i="5" s="1"/>
  <c r="AB53" i="5"/>
  <c r="X57" i="5"/>
  <c r="X54" i="5"/>
  <c r="Y20" i="5"/>
  <c r="Y58" i="5"/>
  <c r="Y55" i="5"/>
  <c r="Y27" i="5"/>
  <c r="Y19" i="5"/>
  <c r="X22" i="5"/>
  <c r="Y22" i="5" s="1"/>
  <c r="X18" i="5"/>
  <c r="X25" i="5"/>
  <c r="Y25" i="5" s="1"/>
  <c r="X53" i="5"/>
  <c r="U28" i="5"/>
  <c r="U20" i="5"/>
  <c r="U19" i="5"/>
  <c r="T54" i="5"/>
  <c r="T25" i="5"/>
  <c r="U25" i="5" s="1"/>
  <c r="T53" i="5"/>
  <c r="T18" i="5"/>
  <c r="Q26" i="5"/>
  <c r="Q18" i="5"/>
  <c r="Q28" i="5"/>
  <c r="Q20" i="5"/>
  <c r="P22" i="5"/>
  <c r="Q22" i="5" s="1"/>
  <c r="P54" i="5"/>
  <c r="P25" i="5"/>
  <c r="Q25" i="5" s="1"/>
  <c r="P53" i="5"/>
  <c r="Q58" i="5"/>
  <c r="Q19" i="5"/>
  <c r="L18" i="5"/>
  <c r="M19" i="5"/>
  <c r="L54" i="5"/>
  <c r="AC56" i="13"/>
  <c r="AC22" i="13"/>
  <c r="AC18" i="13"/>
  <c r="AB2" i="13"/>
  <c r="AC2" i="13" s="1"/>
  <c r="AB18" i="13"/>
  <c r="AC26" i="13" s="1"/>
  <c r="AC19" i="13"/>
  <c r="AB25" i="13"/>
  <c r="Y22" i="13"/>
  <c r="Y18" i="13"/>
  <c r="Y25" i="13"/>
  <c r="Y56" i="13"/>
  <c r="Y57" i="13"/>
  <c r="X2" i="13"/>
  <c r="Y2" i="13" s="1"/>
  <c r="X18" i="13"/>
  <c r="Y26" i="13" s="1"/>
  <c r="Y19" i="13"/>
  <c r="U22" i="13"/>
  <c r="U18" i="13"/>
  <c r="U20" i="13"/>
  <c r="T2" i="13"/>
  <c r="U2" i="13" s="1"/>
  <c r="T18" i="13"/>
  <c r="U26" i="13" s="1"/>
  <c r="U19" i="13"/>
  <c r="Q22" i="13"/>
  <c r="Q18" i="13"/>
  <c r="Q20" i="13"/>
  <c r="Q53" i="13"/>
  <c r="Q56" i="13"/>
  <c r="P2" i="13"/>
  <c r="Q2" i="13" s="1"/>
  <c r="P18" i="13"/>
  <c r="Q26" i="13" s="1"/>
  <c r="Q19" i="13"/>
  <c r="M22" i="13"/>
  <c r="M18" i="13"/>
  <c r="M25" i="13"/>
  <c r="M20" i="13"/>
  <c r="M23" i="13"/>
  <c r="M19" i="13"/>
  <c r="L3" i="13"/>
  <c r="M3" i="13" s="1"/>
  <c r="L7" i="13"/>
  <c r="M7" i="13" s="1"/>
  <c r="L55" i="13"/>
  <c r="M55" i="13" s="1"/>
  <c r="AC22" i="14"/>
  <c r="AC18" i="14"/>
  <c r="AC57" i="14"/>
  <c r="AB18" i="14"/>
  <c r="AC26" i="14" s="1"/>
  <c r="AC19" i="14"/>
  <c r="AB54" i="14"/>
  <c r="AC54" i="14" s="1"/>
  <c r="AB25" i="14"/>
  <c r="AB53" i="14"/>
  <c r="AC53" i="14" s="1"/>
  <c r="Y25" i="14"/>
  <c r="Y20" i="14"/>
  <c r="Y22" i="14"/>
  <c r="Y18" i="14"/>
  <c r="X18" i="14"/>
  <c r="Y26" i="14" s="1"/>
  <c r="Y19" i="14"/>
  <c r="X54" i="14"/>
  <c r="Y54" i="14" s="1"/>
  <c r="T22" i="14"/>
  <c r="U23" i="14"/>
  <c r="T25" i="14"/>
  <c r="T53" i="14"/>
  <c r="U53" i="14" s="1"/>
  <c r="T57" i="14"/>
  <c r="U57" i="14" s="1"/>
  <c r="T2" i="14"/>
  <c r="U2" i="14" s="1"/>
  <c r="Q18" i="14"/>
  <c r="Q23" i="14"/>
  <c r="Q25" i="14"/>
  <c r="Q20" i="14"/>
  <c r="Q56" i="14"/>
  <c r="P55" i="14"/>
  <c r="Q55" i="14" s="1"/>
  <c r="P54" i="14"/>
  <c r="Q54" i="14" s="1"/>
  <c r="P53" i="14"/>
  <c r="Q53" i="14" s="1"/>
  <c r="M22" i="14"/>
  <c r="M18" i="14"/>
  <c r="L2" i="14"/>
  <c r="M2" i="14" s="1"/>
  <c r="L18" i="14"/>
  <c r="M26" i="14" s="1"/>
  <c r="L54" i="14"/>
  <c r="M54" i="14" s="1"/>
  <c r="L53" i="14"/>
  <c r="M53" i="14" s="1"/>
  <c r="M19" i="14" l="1"/>
  <c r="M25" i="14"/>
  <c r="M55" i="5"/>
  <c r="AC26" i="5"/>
  <c r="AC18" i="5"/>
  <c r="AC57" i="5"/>
  <c r="AC54" i="5"/>
  <c r="AC53" i="5"/>
  <c r="AC56" i="5"/>
  <c r="Y26" i="5"/>
  <c r="Y18" i="5"/>
  <c r="Y53" i="5"/>
  <c r="Y56" i="5"/>
  <c r="Y57" i="5"/>
  <c r="Y54" i="5"/>
  <c r="U26" i="5"/>
  <c r="U18" i="5"/>
  <c r="U53" i="5"/>
  <c r="U56" i="5"/>
  <c r="U57" i="5"/>
  <c r="U54" i="5"/>
  <c r="Q53" i="5"/>
  <c r="Q56" i="5"/>
  <c r="Q57" i="5"/>
  <c r="Q54" i="5"/>
  <c r="M26" i="5"/>
  <c r="M18" i="5"/>
  <c r="M57" i="5"/>
  <c r="M54" i="5"/>
  <c r="AC25" i="13"/>
  <c r="AC20" i="13"/>
  <c r="M58" i="13"/>
  <c r="AC25" i="14"/>
  <c r="AC20" i="14"/>
  <c r="AC56" i="14"/>
  <c r="Y57" i="14"/>
  <c r="U25" i="14"/>
  <c r="U20" i="14"/>
  <c r="U22" i="14"/>
  <c r="U18" i="14"/>
  <c r="U56" i="14"/>
  <c r="Q57" i="14"/>
  <c r="Q58" i="14"/>
  <c r="M56" i="14"/>
  <c r="M57" i="14"/>
  <c r="E52" i="14"/>
  <c r="E51" i="14"/>
  <c r="E50" i="14"/>
  <c r="E49" i="14"/>
  <c r="E48" i="14"/>
  <c r="D34" i="14"/>
  <c r="D40" i="13"/>
  <c r="D41" i="13"/>
  <c r="D42" i="13"/>
  <c r="D43" i="13"/>
  <c r="D44" i="13"/>
  <c r="D45" i="13"/>
  <c r="D46" i="13"/>
  <c r="D47" i="13"/>
  <c r="E52" i="13"/>
  <c r="E51" i="13"/>
  <c r="E50" i="13"/>
  <c r="E49" i="13"/>
  <c r="E48" i="13"/>
  <c r="E39" i="13"/>
  <c r="E38" i="13"/>
  <c r="E37" i="13"/>
  <c r="E36" i="13"/>
  <c r="E35" i="13"/>
  <c r="E34" i="13"/>
  <c r="E83" i="5"/>
  <c r="E82" i="5"/>
  <c r="D81" i="5"/>
  <c r="D80" i="5"/>
  <c r="D82" i="5"/>
  <c r="D83" i="5"/>
  <c r="E79" i="5"/>
  <c r="E78" i="5"/>
  <c r="E48" i="5"/>
  <c r="D47" i="5"/>
  <c r="D46" i="5"/>
  <c r="D45" i="5"/>
  <c r="D44" i="5"/>
  <c r="D43" i="5"/>
  <c r="D42" i="5"/>
  <c r="D41" i="5"/>
  <c r="D40" i="5"/>
  <c r="AB34" i="14" l="1"/>
  <c r="AC34" i="14" s="1"/>
  <c r="L34" i="14"/>
  <c r="M34" i="14" s="1"/>
  <c r="P34" i="14"/>
  <c r="Q34" i="14" s="1"/>
  <c r="T34" i="14"/>
  <c r="U34" i="14" s="1"/>
  <c r="X34" i="14"/>
  <c r="Y34" i="14" s="1"/>
  <c r="M38" i="13"/>
  <c r="Q38" i="13"/>
  <c r="Y38" i="13"/>
  <c r="AC38" i="13"/>
  <c r="U38" i="13"/>
  <c r="L46" i="13"/>
  <c r="M46" i="13" s="1"/>
  <c r="X46" i="13"/>
  <c r="Y46" i="13" s="1"/>
  <c r="T46" i="13"/>
  <c r="U46" i="13" s="1"/>
  <c r="P46" i="13"/>
  <c r="Q46" i="13" s="1"/>
  <c r="AB46" i="13"/>
  <c r="AC46" i="13" s="1"/>
  <c r="L42" i="13"/>
  <c r="M42" i="13" s="1"/>
  <c r="X42" i="13"/>
  <c r="Y42" i="13" s="1"/>
  <c r="P42" i="13"/>
  <c r="Q42" i="13" s="1"/>
  <c r="T42" i="13"/>
  <c r="U42" i="13" s="1"/>
  <c r="AB42" i="13"/>
  <c r="AC42" i="13" s="1"/>
  <c r="Q35" i="13"/>
  <c r="Y35" i="13"/>
  <c r="M35" i="13"/>
  <c r="U35" i="13"/>
  <c r="AC35" i="13"/>
  <c r="AC39" i="13"/>
  <c r="M39" i="13"/>
  <c r="U39" i="13"/>
  <c r="Q39" i="13"/>
  <c r="Y39" i="13"/>
  <c r="Q51" i="13"/>
  <c r="M51" i="13"/>
  <c r="Y51" i="13"/>
  <c r="U51" i="13"/>
  <c r="AC51" i="13"/>
  <c r="L45" i="13"/>
  <c r="M45" i="13" s="1"/>
  <c r="X45" i="13"/>
  <c r="Y45" i="13" s="1"/>
  <c r="AB45" i="13"/>
  <c r="AC45" i="13" s="1"/>
  <c r="P45" i="13"/>
  <c r="Q45" i="13" s="1"/>
  <c r="T45" i="13"/>
  <c r="U45" i="13" s="1"/>
  <c r="L41" i="13"/>
  <c r="M41" i="13" s="1"/>
  <c r="T41" i="13"/>
  <c r="U41" i="13" s="1"/>
  <c r="P41" i="13"/>
  <c r="Q41" i="13" s="1"/>
  <c r="AB41" i="13"/>
  <c r="AC41" i="13" s="1"/>
  <c r="X41" i="13"/>
  <c r="Y41" i="13" s="1"/>
  <c r="Q52" i="13"/>
  <c r="AC52" i="13"/>
  <c r="M52" i="13"/>
  <c r="Y52" i="13"/>
  <c r="U52" i="13"/>
  <c r="T40" i="13"/>
  <c r="U40" i="13" s="1"/>
  <c r="P40" i="13"/>
  <c r="Q40" i="13" s="1"/>
  <c r="AB40" i="13"/>
  <c r="AC40" i="13" s="1"/>
  <c r="L40" i="13"/>
  <c r="M40" i="13" s="1"/>
  <c r="X40" i="13"/>
  <c r="Y40" i="13" s="1"/>
  <c r="Y34" i="13"/>
  <c r="M34" i="13"/>
  <c r="AC34" i="13"/>
  <c r="Q34" i="13"/>
  <c r="U34" i="13"/>
  <c r="M50" i="13"/>
  <c r="Y50" i="13"/>
  <c r="AC50" i="13"/>
  <c r="Q50" i="13"/>
  <c r="U50" i="13"/>
  <c r="AC36" i="13"/>
  <c r="Y36" i="13"/>
  <c r="U36" i="13"/>
  <c r="Q36" i="13"/>
  <c r="M36" i="13"/>
  <c r="AC48" i="13"/>
  <c r="Q48" i="13"/>
  <c r="U48" i="13"/>
  <c r="Y48" i="13"/>
  <c r="M48" i="13"/>
  <c r="AB44" i="13"/>
  <c r="AC44" i="13" s="1"/>
  <c r="T44" i="13"/>
  <c r="U44" i="13" s="1"/>
  <c r="P44" i="13"/>
  <c r="Q44" i="13" s="1"/>
  <c r="L44" i="13"/>
  <c r="M44" i="13" s="1"/>
  <c r="X44" i="13"/>
  <c r="Y44" i="13" s="1"/>
  <c r="Q37" i="13"/>
  <c r="U37" i="13"/>
  <c r="AC37" i="13"/>
  <c r="M37" i="13"/>
  <c r="Y37" i="13"/>
  <c r="Y49" i="13"/>
  <c r="Q49" i="13"/>
  <c r="U49" i="13"/>
  <c r="M49" i="13"/>
  <c r="AC49" i="13"/>
  <c r="X47" i="13"/>
  <c r="Y47" i="13" s="1"/>
  <c r="T47" i="13"/>
  <c r="U47" i="13" s="1"/>
  <c r="P47" i="13"/>
  <c r="Q47" i="13" s="1"/>
  <c r="AB47" i="13"/>
  <c r="AC47" i="13" s="1"/>
  <c r="L47" i="13"/>
  <c r="M47" i="13" s="1"/>
  <c r="T43" i="13"/>
  <c r="U43" i="13" s="1"/>
  <c r="P43" i="13"/>
  <c r="Q43" i="13" s="1"/>
  <c r="AB43" i="13"/>
  <c r="AC43" i="13" s="1"/>
  <c r="X43" i="13"/>
  <c r="Y43" i="13" s="1"/>
  <c r="L43" i="13"/>
  <c r="M43" i="13" s="1"/>
  <c r="X40" i="5"/>
  <c r="Y40" i="5" s="1"/>
  <c r="T40" i="5"/>
  <c r="U40" i="5" s="1"/>
  <c r="AB40" i="5"/>
  <c r="AC40" i="5" s="1"/>
  <c r="P40" i="5"/>
  <c r="Q40" i="5" s="1"/>
  <c r="L40" i="5"/>
  <c r="M40" i="5" s="1"/>
  <c r="L41" i="5"/>
  <c r="M41" i="5" s="1"/>
  <c r="P41" i="5"/>
  <c r="Q41" i="5" s="1"/>
  <c r="T41" i="5"/>
  <c r="U41" i="5" s="1"/>
  <c r="X41" i="5"/>
  <c r="Y41" i="5" s="1"/>
  <c r="AB41" i="5"/>
  <c r="AC41" i="5" s="1"/>
  <c r="L45" i="5"/>
  <c r="M45" i="5" s="1"/>
  <c r="P45" i="5"/>
  <c r="Q45" i="5" s="1"/>
  <c r="X45" i="5"/>
  <c r="Y45" i="5" s="1"/>
  <c r="AB45" i="5"/>
  <c r="AC45" i="5" s="1"/>
  <c r="T45" i="5"/>
  <c r="U45" i="5" s="1"/>
  <c r="AC78" i="5"/>
  <c r="M78" i="5"/>
  <c r="Q78" i="5"/>
  <c r="Y78" i="5"/>
  <c r="U78" i="5"/>
  <c r="L80" i="5"/>
  <c r="M80" i="5" s="1"/>
  <c r="X80" i="5"/>
  <c r="Y80" i="5" s="1"/>
  <c r="AB80" i="5"/>
  <c r="AC80" i="5" s="1"/>
  <c r="P80" i="5"/>
  <c r="Q80" i="5" s="1"/>
  <c r="T80" i="5"/>
  <c r="U80" i="5" s="1"/>
  <c r="P44" i="5"/>
  <c r="Q44" i="5" s="1"/>
  <c r="L44" i="5"/>
  <c r="M44" i="5" s="1"/>
  <c r="T44" i="5"/>
  <c r="U44" i="5" s="1"/>
  <c r="X44" i="5"/>
  <c r="Y44" i="5" s="1"/>
  <c r="AB44" i="5"/>
  <c r="AC44" i="5" s="1"/>
  <c r="Q83" i="5"/>
  <c r="M83" i="5"/>
  <c r="AC83" i="5"/>
  <c r="U83" i="5"/>
  <c r="Y83" i="5"/>
  <c r="L42" i="5"/>
  <c r="M42" i="5" s="1"/>
  <c r="AB42" i="5"/>
  <c r="AC42" i="5" s="1"/>
  <c r="P42" i="5"/>
  <c r="Q42" i="5" s="1"/>
  <c r="T42" i="5"/>
  <c r="U42" i="5" s="1"/>
  <c r="X42" i="5"/>
  <c r="Y42" i="5" s="1"/>
  <c r="L46" i="5"/>
  <c r="M46" i="5" s="1"/>
  <c r="P46" i="5"/>
  <c r="Q46" i="5" s="1"/>
  <c r="T46" i="5"/>
  <c r="U46" i="5" s="1"/>
  <c r="AB46" i="5"/>
  <c r="AC46" i="5" s="1"/>
  <c r="X46" i="5"/>
  <c r="Y46" i="5" s="1"/>
  <c r="Y79" i="5"/>
  <c r="AC79" i="5"/>
  <c r="M79" i="5"/>
  <c r="U79" i="5"/>
  <c r="Q79" i="5"/>
  <c r="L81" i="5"/>
  <c r="M81" i="5" s="1"/>
  <c r="P81" i="5"/>
  <c r="Q81" i="5" s="1"/>
  <c r="T81" i="5"/>
  <c r="U81" i="5" s="1"/>
  <c r="AB81" i="5"/>
  <c r="AC81" i="5" s="1"/>
  <c r="X81" i="5"/>
  <c r="Y81" i="5" s="1"/>
  <c r="Y48" i="5"/>
  <c r="U48" i="5"/>
  <c r="M48" i="5"/>
  <c r="Q48" i="5"/>
  <c r="AC48" i="5"/>
  <c r="T43" i="5"/>
  <c r="U43" i="5" s="1"/>
  <c r="P43" i="5"/>
  <c r="Q43" i="5" s="1"/>
  <c r="AB43" i="5"/>
  <c r="AC43" i="5" s="1"/>
  <c r="X43" i="5"/>
  <c r="Y43" i="5" s="1"/>
  <c r="L43" i="5"/>
  <c r="M43" i="5" s="1"/>
  <c r="X47" i="5"/>
  <c r="Y47" i="5" s="1"/>
  <c r="L47" i="5"/>
  <c r="M47" i="5" s="1"/>
  <c r="AB47" i="5"/>
  <c r="AC47" i="5" s="1"/>
  <c r="T47" i="5"/>
  <c r="U47" i="5" s="1"/>
  <c r="P47" i="5"/>
  <c r="Q47" i="5" s="1"/>
  <c r="M82" i="5"/>
  <c r="AC82" i="5"/>
  <c r="Q82" i="5"/>
  <c r="Y82" i="5"/>
  <c r="U82" i="5"/>
  <c r="E83" i="14"/>
  <c r="E81" i="14"/>
  <c r="E79" i="14"/>
  <c r="D83" i="14"/>
  <c r="D81" i="14"/>
  <c r="D79" i="14"/>
  <c r="D78" i="14"/>
  <c r="E82" i="14"/>
  <c r="E80" i="14"/>
  <c r="E78" i="14"/>
  <c r="P78" i="14" l="1"/>
  <c r="Q78" i="14" s="1"/>
  <c r="L78" i="14"/>
  <c r="M78" i="14" s="1"/>
  <c r="X78" i="14"/>
  <c r="Y78" i="14" s="1"/>
  <c r="AB78" i="14"/>
  <c r="AC78" i="14" s="1"/>
  <c r="T78" i="14"/>
  <c r="U78" i="14" s="1"/>
  <c r="T79" i="14"/>
  <c r="U79" i="14" s="1"/>
  <c r="L79" i="14"/>
  <c r="M79" i="14" s="1"/>
  <c r="AB79" i="14"/>
  <c r="AC79" i="14" s="1"/>
  <c r="X79" i="14"/>
  <c r="Y79" i="14" s="1"/>
  <c r="P79" i="14"/>
  <c r="Q79" i="14" s="1"/>
  <c r="X81" i="14"/>
  <c r="Y81" i="14" s="1"/>
  <c r="T81" i="14"/>
  <c r="U81" i="14" s="1"/>
  <c r="AB81" i="14"/>
  <c r="AC81" i="14" s="1"/>
  <c r="P81" i="14"/>
  <c r="Q81" i="14" s="1"/>
  <c r="L81" i="14"/>
  <c r="M81" i="14" s="1"/>
  <c r="X83" i="14"/>
  <c r="Y83" i="14" s="1"/>
  <c r="AB83" i="14"/>
  <c r="AC83" i="14" s="1"/>
  <c r="L83" i="14"/>
  <c r="M83" i="14" s="1"/>
  <c r="T83" i="14"/>
  <c r="U83" i="14" s="1"/>
  <c r="P83" i="14"/>
  <c r="Q83" i="14" s="1"/>
  <c r="G25" i="14"/>
  <c r="D82" i="14"/>
  <c r="D80" i="14"/>
  <c r="E47" i="14"/>
  <c r="E46" i="14"/>
  <c r="E45" i="14"/>
  <c r="E43" i="14"/>
  <c r="E42" i="14"/>
  <c r="E41" i="14"/>
  <c r="E39" i="14"/>
  <c r="E38" i="14"/>
  <c r="E36" i="14"/>
  <c r="E35" i="14"/>
  <c r="E83" i="13"/>
  <c r="E82" i="13"/>
  <c r="E81" i="13"/>
  <c r="E80" i="13"/>
  <c r="E79" i="13"/>
  <c r="E78" i="13"/>
  <c r="T80" i="14" l="1"/>
  <c r="U80" i="14" s="1"/>
  <c r="P80" i="14"/>
  <c r="Q80" i="14" s="1"/>
  <c r="L80" i="14"/>
  <c r="M80" i="14" s="1"/>
  <c r="AB80" i="14"/>
  <c r="AC80" i="14" s="1"/>
  <c r="X80" i="14"/>
  <c r="Y80" i="14" s="1"/>
  <c r="P82" i="14"/>
  <c r="Q82" i="14" s="1"/>
  <c r="T82" i="14"/>
  <c r="U82" i="14" s="1"/>
  <c r="L82" i="14"/>
  <c r="M82" i="14" s="1"/>
  <c r="X82" i="14"/>
  <c r="Y82" i="14" s="1"/>
  <c r="AB82" i="14"/>
  <c r="AC82" i="14" s="1"/>
  <c r="M78" i="13"/>
  <c r="U78" i="13"/>
  <c r="Y78" i="13"/>
  <c r="AC78" i="13"/>
  <c r="Q78" i="13"/>
  <c r="AC79" i="13"/>
  <c r="U79" i="13"/>
  <c r="Q79" i="13"/>
  <c r="M79" i="13"/>
  <c r="Y79" i="13"/>
  <c r="Y83" i="13"/>
  <c r="AC83" i="13"/>
  <c r="M83" i="13"/>
  <c r="U83" i="13"/>
  <c r="Q83" i="13"/>
  <c r="M82" i="13"/>
  <c r="U82" i="13"/>
  <c r="Y82" i="13"/>
  <c r="Q82" i="13"/>
  <c r="AC82" i="13"/>
  <c r="Q80" i="13"/>
  <c r="AC80" i="13"/>
  <c r="Y80" i="13"/>
  <c r="M80" i="13"/>
  <c r="U80" i="13"/>
  <c r="M81" i="13"/>
  <c r="U81" i="13"/>
  <c r="Q81" i="13"/>
  <c r="AC81" i="13"/>
  <c r="Y81" i="13"/>
  <c r="D84" i="5"/>
  <c r="D85" i="5"/>
  <c r="D86" i="5"/>
  <c r="D87" i="5"/>
  <c r="D88" i="5"/>
  <c r="D89" i="5"/>
  <c r="D90" i="5"/>
  <c r="D91" i="5"/>
  <c r="D92" i="5"/>
  <c r="D93" i="5"/>
  <c r="E34" i="5"/>
  <c r="E35" i="5"/>
  <c r="E36" i="5"/>
  <c r="E37" i="5"/>
  <c r="E38" i="5"/>
  <c r="E39" i="5"/>
  <c r="E49" i="5"/>
  <c r="E50" i="5"/>
  <c r="E51" i="5"/>
  <c r="E52" i="5"/>
  <c r="M39" i="5" l="1"/>
  <c r="AC39" i="5"/>
  <c r="U39" i="5"/>
  <c r="Y39" i="5"/>
  <c r="Q39" i="5"/>
  <c r="M35" i="5"/>
  <c r="AC35" i="5"/>
  <c r="U35" i="5"/>
  <c r="Q35" i="5"/>
  <c r="Y35" i="5"/>
  <c r="T91" i="5"/>
  <c r="U91" i="5" s="1"/>
  <c r="P91" i="5"/>
  <c r="Q91" i="5" s="1"/>
  <c r="L91" i="5"/>
  <c r="M91" i="5" s="1"/>
  <c r="AB91" i="5"/>
  <c r="AC91" i="5" s="1"/>
  <c r="X91" i="5"/>
  <c r="Y91" i="5" s="1"/>
  <c r="AB87" i="5"/>
  <c r="AC87" i="5" s="1"/>
  <c r="X87" i="5"/>
  <c r="Y87" i="5" s="1"/>
  <c r="T87" i="5"/>
  <c r="U87" i="5" s="1"/>
  <c r="P87" i="5"/>
  <c r="Q87" i="5" s="1"/>
  <c r="L87" i="5"/>
  <c r="M87" i="5" s="1"/>
  <c r="Y51" i="5"/>
  <c r="Q51" i="5"/>
  <c r="AC51" i="5"/>
  <c r="U51" i="5"/>
  <c r="M51" i="5"/>
  <c r="U38" i="5"/>
  <c r="Y38" i="5"/>
  <c r="AC38" i="5"/>
  <c r="Q38" i="5"/>
  <c r="M38" i="5"/>
  <c r="M34" i="5"/>
  <c r="Y34" i="5"/>
  <c r="AC34" i="5"/>
  <c r="U34" i="5"/>
  <c r="Q34" i="5"/>
  <c r="P90" i="5"/>
  <c r="Q90" i="5" s="1"/>
  <c r="L90" i="5"/>
  <c r="M90" i="5" s="1"/>
  <c r="T90" i="5"/>
  <c r="U90" i="5" s="1"/>
  <c r="X90" i="5"/>
  <c r="Y90" i="5" s="1"/>
  <c r="AB90" i="5"/>
  <c r="AC90" i="5" s="1"/>
  <c r="P86" i="5"/>
  <c r="Q86" i="5" s="1"/>
  <c r="X86" i="5"/>
  <c r="Y86" i="5" s="1"/>
  <c r="AB86" i="5"/>
  <c r="AC86" i="5" s="1"/>
  <c r="T86" i="5"/>
  <c r="U86" i="5" s="1"/>
  <c r="L86" i="5"/>
  <c r="M86" i="5" s="1"/>
  <c r="Y50" i="5"/>
  <c r="U50" i="5"/>
  <c r="AC50" i="5"/>
  <c r="M50" i="5"/>
  <c r="Q50" i="5"/>
  <c r="L93" i="5"/>
  <c r="M93" i="5" s="1"/>
  <c r="T93" i="5"/>
  <c r="U93" i="5" s="1"/>
  <c r="X93" i="5"/>
  <c r="Y93" i="5" s="1"/>
  <c r="AB93" i="5"/>
  <c r="AC93" i="5" s="1"/>
  <c r="P93" i="5"/>
  <c r="Q93" i="5" s="1"/>
  <c r="L85" i="5"/>
  <c r="M85" i="5" s="1"/>
  <c r="AB85" i="5"/>
  <c r="AC85" i="5" s="1"/>
  <c r="P85" i="5"/>
  <c r="Q85" i="5" s="1"/>
  <c r="T85" i="5"/>
  <c r="U85" i="5" s="1"/>
  <c r="X85" i="5"/>
  <c r="Y85" i="5" s="1"/>
  <c r="Y52" i="5"/>
  <c r="AC52" i="5"/>
  <c r="M52" i="5"/>
  <c r="Q52" i="5"/>
  <c r="U52" i="5"/>
  <c r="AC37" i="5"/>
  <c r="Q37" i="5"/>
  <c r="M37" i="5"/>
  <c r="Y37" i="5"/>
  <c r="U37" i="5"/>
  <c r="L89" i="5"/>
  <c r="M89" i="5" s="1"/>
  <c r="X89" i="5"/>
  <c r="Y89" i="5" s="1"/>
  <c r="T89" i="5"/>
  <c r="U89" i="5" s="1"/>
  <c r="P89" i="5"/>
  <c r="Q89" i="5" s="1"/>
  <c r="AB89" i="5"/>
  <c r="AC89" i="5" s="1"/>
  <c r="Y49" i="5"/>
  <c r="M49" i="5"/>
  <c r="Q49" i="5"/>
  <c r="U49" i="5"/>
  <c r="AC49" i="5"/>
  <c r="Y36" i="5"/>
  <c r="AC36" i="5"/>
  <c r="Q36" i="5"/>
  <c r="U36" i="5"/>
  <c r="M36" i="5"/>
  <c r="T92" i="5"/>
  <c r="U92" i="5" s="1"/>
  <c r="P92" i="5"/>
  <c r="Q92" i="5" s="1"/>
  <c r="L92" i="5"/>
  <c r="M92" i="5" s="1"/>
  <c r="X92" i="5"/>
  <c r="Y92" i="5" s="1"/>
  <c r="AB92" i="5"/>
  <c r="AC92" i="5" s="1"/>
  <c r="T88" i="5"/>
  <c r="U88" i="5" s="1"/>
  <c r="X88" i="5"/>
  <c r="Y88" i="5" s="1"/>
  <c r="AB88" i="5"/>
  <c r="AC88" i="5" s="1"/>
  <c r="P88" i="5"/>
  <c r="Q88" i="5" s="1"/>
  <c r="L88" i="5"/>
  <c r="M88" i="5" s="1"/>
  <c r="X84" i="5"/>
  <c r="Y84" i="5" s="1"/>
  <c r="L84" i="5"/>
  <c r="M84" i="5" s="1"/>
  <c r="P84" i="5"/>
  <c r="Q84" i="5" s="1"/>
  <c r="T84" i="5"/>
  <c r="U84" i="5" s="1"/>
  <c r="AB84" i="5"/>
  <c r="AC84" i="5" s="1"/>
  <c r="BG2" i="1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D39" i="14"/>
  <c r="H20" i="14"/>
  <c r="D38" i="14"/>
  <c r="D37" i="14"/>
  <c r="D36" i="14"/>
  <c r="D35" i="14"/>
  <c r="D41" i="14"/>
  <c r="D42" i="14"/>
  <c r="D43" i="14"/>
  <c r="D44" i="14"/>
  <c r="D45" i="14"/>
  <c r="D46" i="14"/>
  <c r="D47" i="14"/>
  <c r="D48" i="14"/>
  <c r="D49" i="14"/>
  <c r="D50" i="14"/>
  <c r="D51" i="14"/>
  <c r="D52" i="14"/>
  <c r="D40" i="14"/>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H57" i="14" s="1"/>
  <c r="G53" i="14"/>
  <c r="H56" i="14" s="1"/>
  <c r="G52" i="14"/>
  <c r="I52" i="11" s="1"/>
  <c r="G51" i="14"/>
  <c r="H51" i="14" s="1"/>
  <c r="J51" i="11" s="1"/>
  <c r="G50" i="14"/>
  <c r="G49" i="14"/>
  <c r="G48" i="14"/>
  <c r="I48" i="11" s="1"/>
  <c r="G47" i="14"/>
  <c r="G46" i="14"/>
  <c r="G45" i="14"/>
  <c r="I45" i="11" s="1"/>
  <c r="G44" i="14"/>
  <c r="I44" i="11" s="1"/>
  <c r="G43" i="14"/>
  <c r="G42" i="14"/>
  <c r="G41" i="14"/>
  <c r="I41" i="11" s="1"/>
  <c r="G40" i="14"/>
  <c r="G39" i="14"/>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H85" i="11" s="1"/>
  <c r="G86" i="13"/>
  <c r="H86" i="13" s="1"/>
  <c r="I86" i="13" s="1"/>
  <c r="H86" i="11" s="1"/>
  <c r="G87" i="13"/>
  <c r="F87" i="11" s="1"/>
  <c r="G88" i="13"/>
  <c r="F88" i="11" s="1"/>
  <c r="G89" i="13"/>
  <c r="H89" i="13" s="1"/>
  <c r="I89" i="13" s="1"/>
  <c r="H89" i="11" s="1"/>
  <c r="G90" i="13"/>
  <c r="H90" i="13" s="1"/>
  <c r="I90" i="13" s="1"/>
  <c r="H90" i="11" s="1"/>
  <c r="G91" i="13"/>
  <c r="F91" i="11" s="1"/>
  <c r="G92" i="13"/>
  <c r="H92" i="13" s="1"/>
  <c r="G93" i="13"/>
  <c r="H93" i="13" s="1"/>
  <c r="I93" i="13" s="1"/>
  <c r="H93" i="11" s="1"/>
  <c r="G84" i="13"/>
  <c r="H84" i="13" s="1"/>
  <c r="I84" i="13" s="1"/>
  <c r="H84" i="11" s="1"/>
  <c r="H87" i="13"/>
  <c r="I87" i="13" s="1"/>
  <c r="H87" i="11" s="1"/>
  <c r="G48" i="13"/>
  <c r="H48" i="13" s="1"/>
  <c r="G48" i="11" s="1"/>
  <c r="G40" i="13"/>
  <c r="F40" i="11" s="1"/>
  <c r="G39" i="13"/>
  <c r="H39" i="13" s="1"/>
  <c r="I39" i="13" s="1"/>
  <c r="G17" i="13"/>
  <c r="G16" i="13"/>
  <c r="G14" i="13"/>
  <c r="F14" i="11" s="1"/>
  <c r="G11" i="13"/>
  <c r="G9" i="13"/>
  <c r="F9" i="11" s="1"/>
  <c r="G7" i="13"/>
  <c r="F7" i="11" s="1"/>
  <c r="G4" i="13"/>
  <c r="G2" i="13"/>
  <c r="G6" i="13"/>
  <c r="G25" i="13"/>
  <c r="F25" i="11" s="1"/>
  <c r="G24" i="13"/>
  <c r="G21" i="13"/>
  <c r="H21" i="13" s="1"/>
  <c r="G22" i="13"/>
  <c r="H22" i="13" s="1"/>
  <c r="I18" i="13" s="1"/>
  <c r="AL81" i="11"/>
  <c r="AL56" i="11"/>
  <c r="G83" i="13"/>
  <c r="F83" i="11" s="1"/>
  <c r="G82" i="13"/>
  <c r="H82" i="13" s="1"/>
  <c r="I82" i="13" s="1"/>
  <c r="H82" i="11" s="1"/>
  <c r="G81" i="13"/>
  <c r="H81" i="13" s="1"/>
  <c r="G80" i="13"/>
  <c r="H80" i="13" s="1"/>
  <c r="I80" i="13" s="1"/>
  <c r="G79" i="13"/>
  <c r="F79" i="11" s="1"/>
  <c r="G78" i="13"/>
  <c r="H78" i="13" s="1"/>
  <c r="I78" i="13" s="1"/>
  <c r="H78" i="11" s="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G57" i="13"/>
  <c r="G56" i="13"/>
  <c r="H56" i="13" s="1"/>
  <c r="G55" i="13"/>
  <c r="G54" i="13"/>
  <c r="G53" i="13"/>
  <c r="G52" i="13"/>
  <c r="H52" i="13" s="1"/>
  <c r="G52" i="11" s="1"/>
  <c r="G51" i="13"/>
  <c r="H51" i="13" s="1"/>
  <c r="G51" i="11" s="1"/>
  <c r="G50" i="13"/>
  <c r="H50" i="13" s="1"/>
  <c r="G50" i="11" s="1"/>
  <c r="G49" i="13"/>
  <c r="H49" i="13" s="1"/>
  <c r="G49" i="11" s="1"/>
  <c r="G47" i="13"/>
  <c r="G46" i="13"/>
  <c r="F46" i="11" s="1"/>
  <c r="G45" i="13"/>
  <c r="F45" i="11" s="1"/>
  <c r="G44" i="13"/>
  <c r="F44" i="11" s="1"/>
  <c r="G43" i="13"/>
  <c r="G42" i="13"/>
  <c r="F42" i="11" s="1"/>
  <c r="G41" i="13"/>
  <c r="F41" i="11" s="1"/>
  <c r="G38" i="13"/>
  <c r="H38" i="13" s="1"/>
  <c r="I38" i="13" s="1"/>
  <c r="G37" i="13"/>
  <c r="G36" i="13"/>
  <c r="H36" i="13" s="1"/>
  <c r="I36" i="13" s="1"/>
  <c r="G35" i="13"/>
  <c r="H35" i="13" s="1"/>
  <c r="I35" i="13" s="1"/>
  <c r="G34" i="13"/>
  <c r="G33" i="13"/>
  <c r="G32" i="13"/>
  <c r="G31" i="13"/>
  <c r="F31" i="11" s="1"/>
  <c r="G30" i="13"/>
  <c r="F30" i="11" s="1"/>
  <c r="G29" i="13"/>
  <c r="F29" i="11" s="1"/>
  <c r="G28" i="13"/>
  <c r="G27" i="13"/>
  <c r="G26" i="13"/>
  <c r="G23" i="13"/>
  <c r="H23" i="13" s="1"/>
  <c r="I19" i="13" s="1"/>
  <c r="G20" i="13"/>
  <c r="G19" i="13"/>
  <c r="G18" i="13"/>
  <c r="G15" i="13"/>
  <c r="G13" i="13"/>
  <c r="G12" i="13"/>
  <c r="F12" i="11" s="1"/>
  <c r="G10" i="13"/>
  <c r="G8" i="13"/>
  <c r="G5" i="13"/>
  <c r="G3" i="13"/>
  <c r="H58" i="14" l="1"/>
  <c r="H43" i="14"/>
  <c r="I43" i="14" s="1"/>
  <c r="T43" i="14"/>
  <c r="U43" i="14" s="1"/>
  <c r="L43" i="14"/>
  <c r="M43" i="14" s="1"/>
  <c r="AB43" i="14"/>
  <c r="AC43" i="14" s="1"/>
  <c r="X43" i="14"/>
  <c r="Y43" i="14" s="1"/>
  <c r="P43" i="14"/>
  <c r="Q43" i="14" s="1"/>
  <c r="AB39" i="14"/>
  <c r="AC39" i="14" s="1"/>
  <c r="T39" i="14"/>
  <c r="U39" i="14" s="1"/>
  <c r="L39" i="14"/>
  <c r="M39" i="14" s="1"/>
  <c r="X39" i="14"/>
  <c r="Y39" i="14" s="1"/>
  <c r="H39" i="14"/>
  <c r="I39" i="14" s="1"/>
  <c r="K39" i="11" s="1"/>
  <c r="P39" i="14"/>
  <c r="Q39" i="14" s="1"/>
  <c r="K46" i="11"/>
  <c r="I57" i="14"/>
  <c r="L52" i="14"/>
  <c r="M52" i="14" s="1"/>
  <c r="AB52" i="14"/>
  <c r="AC52" i="14" s="1"/>
  <c r="T52" i="14"/>
  <c r="U52" i="14" s="1"/>
  <c r="P52" i="14"/>
  <c r="Q52" i="14" s="1"/>
  <c r="X52" i="14"/>
  <c r="Y52" i="14" s="1"/>
  <c r="L48" i="14"/>
  <c r="M48" i="14" s="1"/>
  <c r="T48" i="14"/>
  <c r="U48" i="14" s="1"/>
  <c r="P48" i="14"/>
  <c r="Q48" i="14" s="1"/>
  <c r="X48" i="14"/>
  <c r="Y48" i="14" s="1"/>
  <c r="AB48" i="14"/>
  <c r="AC48" i="14" s="1"/>
  <c r="L44" i="14"/>
  <c r="M44" i="14" s="1"/>
  <c r="T44" i="14"/>
  <c r="U44" i="14" s="1"/>
  <c r="P44" i="14"/>
  <c r="Q44" i="14" s="1"/>
  <c r="X44" i="14"/>
  <c r="Y44" i="14" s="1"/>
  <c r="AB44" i="14"/>
  <c r="AC44" i="14" s="1"/>
  <c r="AB35" i="14"/>
  <c r="AC35" i="14" s="1"/>
  <c r="H35" i="14"/>
  <c r="I35" i="14" s="1"/>
  <c r="X35" i="14"/>
  <c r="Y35" i="14" s="1"/>
  <c r="T35" i="14"/>
  <c r="U35" i="14" s="1"/>
  <c r="L35" i="14"/>
  <c r="M35" i="14" s="1"/>
  <c r="P35" i="14"/>
  <c r="Q35" i="14" s="1"/>
  <c r="AB51" i="14"/>
  <c r="AC51" i="14" s="1"/>
  <c r="X51" i="14"/>
  <c r="Y51" i="14" s="1"/>
  <c r="T51" i="14"/>
  <c r="U51" i="14" s="1"/>
  <c r="L51" i="14"/>
  <c r="M51" i="14" s="1"/>
  <c r="P51" i="14"/>
  <c r="Q51" i="14" s="1"/>
  <c r="T47" i="14"/>
  <c r="U47" i="14" s="1"/>
  <c r="X47" i="14"/>
  <c r="Y47" i="14" s="1"/>
  <c r="H47" i="14"/>
  <c r="I47" i="14" s="1"/>
  <c r="AB47" i="14"/>
  <c r="AC47" i="14" s="1"/>
  <c r="L47" i="14"/>
  <c r="M47" i="14" s="1"/>
  <c r="P47" i="14"/>
  <c r="Q47" i="14" s="1"/>
  <c r="H36" i="14"/>
  <c r="I36" i="14" s="1"/>
  <c r="T36" i="14"/>
  <c r="U36" i="14" s="1"/>
  <c r="L36" i="14"/>
  <c r="M36" i="14" s="1"/>
  <c r="P36" i="14"/>
  <c r="Q36" i="14" s="1"/>
  <c r="AB36" i="14"/>
  <c r="AC36" i="14" s="1"/>
  <c r="X36" i="14"/>
  <c r="Y36" i="14" s="1"/>
  <c r="X50" i="14"/>
  <c r="Y50" i="14" s="1"/>
  <c r="T50" i="14"/>
  <c r="U50" i="14" s="1"/>
  <c r="AB50" i="14"/>
  <c r="AC50" i="14" s="1"/>
  <c r="L50" i="14"/>
  <c r="M50" i="14" s="1"/>
  <c r="P50" i="14"/>
  <c r="Q50" i="14" s="1"/>
  <c r="H46" i="14"/>
  <c r="I46" i="14" s="1"/>
  <c r="P46" i="14"/>
  <c r="Q46" i="14" s="1"/>
  <c r="T46" i="14"/>
  <c r="U46" i="14" s="1"/>
  <c r="L46" i="14"/>
  <c r="M46" i="14" s="1"/>
  <c r="AB46" i="14"/>
  <c r="AC46" i="14" s="1"/>
  <c r="X46" i="14"/>
  <c r="Y46" i="14" s="1"/>
  <c r="H42" i="14"/>
  <c r="I42" i="14" s="1"/>
  <c r="L42" i="14"/>
  <c r="M42" i="14" s="1"/>
  <c r="P42" i="14"/>
  <c r="Q42" i="14" s="1"/>
  <c r="AB42" i="14"/>
  <c r="AC42" i="14" s="1"/>
  <c r="X42" i="14"/>
  <c r="Y42" i="14" s="1"/>
  <c r="T42" i="14"/>
  <c r="U42" i="14" s="1"/>
  <c r="X37" i="14"/>
  <c r="Y37" i="14" s="1"/>
  <c r="L37" i="14"/>
  <c r="M37" i="14" s="1"/>
  <c r="T37" i="14"/>
  <c r="U37" i="14" s="1"/>
  <c r="AB37" i="14"/>
  <c r="AC37" i="14" s="1"/>
  <c r="P37" i="14"/>
  <c r="Q37" i="14" s="1"/>
  <c r="T40" i="14"/>
  <c r="U40" i="14" s="1"/>
  <c r="L40" i="14"/>
  <c r="M40" i="14" s="1"/>
  <c r="P40" i="14"/>
  <c r="Q40" i="14" s="1"/>
  <c r="AB40" i="14"/>
  <c r="AC40" i="14" s="1"/>
  <c r="X40" i="14"/>
  <c r="Y40" i="14" s="1"/>
  <c r="X49" i="14"/>
  <c r="Y49" i="14" s="1"/>
  <c r="P49" i="14"/>
  <c r="Q49" i="14" s="1"/>
  <c r="AB49" i="14"/>
  <c r="AC49" i="14" s="1"/>
  <c r="L49" i="14"/>
  <c r="M49" i="14" s="1"/>
  <c r="T49" i="14"/>
  <c r="U49" i="14" s="1"/>
  <c r="X45" i="14"/>
  <c r="Y45" i="14" s="1"/>
  <c r="H45" i="14"/>
  <c r="P45" i="14"/>
  <c r="Q45" i="14" s="1"/>
  <c r="L45" i="14"/>
  <c r="M45" i="14" s="1"/>
  <c r="AB45" i="14"/>
  <c r="AC45" i="14" s="1"/>
  <c r="T45" i="14"/>
  <c r="U45" i="14" s="1"/>
  <c r="X41" i="14"/>
  <c r="Y41" i="14" s="1"/>
  <c r="L41" i="14"/>
  <c r="M41" i="14" s="1"/>
  <c r="AB41" i="14"/>
  <c r="AC41" i="14" s="1"/>
  <c r="P41" i="14"/>
  <c r="Q41" i="14" s="1"/>
  <c r="T41" i="14"/>
  <c r="U41" i="14" s="1"/>
  <c r="H38" i="14"/>
  <c r="I38" i="14" s="1"/>
  <c r="X38" i="14"/>
  <c r="Y38" i="14" s="1"/>
  <c r="AB38" i="14"/>
  <c r="AC38" i="14" s="1"/>
  <c r="P38" i="14"/>
  <c r="Q38" i="14" s="1"/>
  <c r="T38" i="14"/>
  <c r="U38" i="14" s="1"/>
  <c r="L38" i="14"/>
  <c r="M38" i="14" s="1"/>
  <c r="F58" i="11"/>
  <c r="H58" i="13"/>
  <c r="H88" i="13"/>
  <c r="I88" i="13" s="1"/>
  <c r="H88" i="11" s="1"/>
  <c r="F43" i="11"/>
  <c r="H43" i="13"/>
  <c r="F47" i="11"/>
  <c r="H47" i="13"/>
  <c r="I47" i="13" s="1"/>
  <c r="F57" i="11"/>
  <c r="H57" i="13"/>
  <c r="I40" i="11"/>
  <c r="H40" i="14"/>
  <c r="I40" i="14" s="1"/>
  <c r="J20" i="11"/>
  <c r="I28" i="14"/>
  <c r="K28" i="11" s="1"/>
  <c r="H7" i="14"/>
  <c r="J7" i="11" s="1"/>
  <c r="H25" i="14"/>
  <c r="I20" i="14" s="1"/>
  <c r="K20" i="11" s="1"/>
  <c r="F55" i="11"/>
  <c r="F56" i="11"/>
  <c r="J27" i="11"/>
  <c r="I74" i="11"/>
  <c r="I16" i="11"/>
  <c r="H91" i="13"/>
  <c r="I91" i="13" s="1"/>
  <c r="H91" i="11" s="1"/>
  <c r="F75" i="11"/>
  <c r="F59" i="11"/>
  <c r="F71" i="11"/>
  <c r="F67" i="11"/>
  <c r="F63" i="11"/>
  <c r="I91" i="11"/>
  <c r="I66" i="11"/>
  <c r="J12" i="11"/>
  <c r="I51" i="14"/>
  <c r="K51" i="11" s="1"/>
  <c r="J87" i="11"/>
  <c r="I33" i="11"/>
  <c r="I8" i="11"/>
  <c r="I21" i="11"/>
  <c r="J4" i="11"/>
  <c r="G76" i="11"/>
  <c r="G68" i="11"/>
  <c r="G60" i="11"/>
  <c r="G84" i="11"/>
  <c r="G72" i="11"/>
  <c r="G64" i="11"/>
  <c r="I32" i="14"/>
  <c r="K32" i="11" s="1"/>
  <c r="J32" i="11"/>
  <c r="H10" i="14"/>
  <c r="I10" i="11"/>
  <c r="H31" i="14"/>
  <c r="J31" i="11" s="1"/>
  <c r="I28" i="11"/>
  <c r="H54" i="14"/>
  <c r="J57" i="11"/>
  <c r="I61" i="14"/>
  <c r="K61" i="11" s="1"/>
  <c r="J61" i="11"/>
  <c r="I69" i="14"/>
  <c r="K69" i="11" s="1"/>
  <c r="J69" i="11"/>
  <c r="I77" i="14"/>
  <c r="K77" i="11" s="1"/>
  <c r="J77" i="11"/>
  <c r="H89" i="14"/>
  <c r="I89" i="11"/>
  <c r="H3" i="14"/>
  <c r="I11" i="14"/>
  <c r="K11" i="11" s="1"/>
  <c r="J11" i="11"/>
  <c r="H19" i="14"/>
  <c r="J19" i="11" s="1"/>
  <c r="I23" i="11"/>
  <c r="I43" i="11"/>
  <c r="I47" i="11"/>
  <c r="H55" i="14"/>
  <c r="J58" i="11"/>
  <c r="I55" i="11"/>
  <c r="I90" i="14"/>
  <c r="K90" i="11" s="1"/>
  <c r="J90" i="11"/>
  <c r="T52" i="11"/>
  <c r="I73" i="11"/>
  <c r="J62" i="11"/>
  <c r="J46" i="11"/>
  <c r="I39" i="11"/>
  <c r="I32" i="11"/>
  <c r="I7" i="11"/>
  <c r="I31" i="14"/>
  <c r="K31" i="11" s="1"/>
  <c r="J28" i="11"/>
  <c r="J36" i="11"/>
  <c r="I36" i="11"/>
  <c r="H59" i="14"/>
  <c r="I59" i="11"/>
  <c r="H63" i="14"/>
  <c r="I63" i="11"/>
  <c r="H67" i="14"/>
  <c r="I67" i="11"/>
  <c r="H71" i="14"/>
  <c r="I71" i="11"/>
  <c r="H75" i="14"/>
  <c r="I75" i="11"/>
  <c r="H79" i="14"/>
  <c r="I79" i="14" s="1"/>
  <c r="H83" i="14"/>
  <c r="I83" i="14" s="1"/>
  <c r="K83" i="11" s="1"/>
  <c r="I83" i="11"/>
  <c r="I87" i="11"/>
  <c r="I70" i="11"/>
  <c r="I62" i="11"/>
  <c r="I46" i="11"/>
  <c r="I42" i="11"/>
  <c r="I26" i="11"/>
  <c r="I20" i="11"/>
  <c r="I12" i="11"/>
  <c r="I4" i="11"/>
  <c r="H6" i="14"/>
  <c r="I6" i="11"/>
  <c r="H14" i="14"/>
  <c r="I14" i="11"/>
  <c r="H26" i="14"/>
  <c r="I18" i="11"/>
  <c r="H34" i="14"/>
  <c r="I34" i="14" s="1"/>
  <c r="I34" i="11"/>
  <c r="H50" i="14"/>
  <c r="I50" i="11"/>
  <c r="I65" i="14"/>
  <c r="K65" i="11" s="1"/>
  <c r="J65" i="11"/>
  <c r="I73" i="14"/>
  <c r="K73" i="11" s="1"/>
  <c r="J73" i="11"/>
  <c r="H81" i="14"/>
  <c r="I81" i="11"/>
  <c r="H85" i="14"/>
  <c r="I85" i="11"/>
  <c r="H93" i="14"/>
  <c r="I93" i="11"/>
  <c r="I15" i="14"/>
  <c r="K15" i="11" s="1"/>
  <c r="J15" i="11"/>
  <c r="H78" i="14"/>
  <c r="I78" i="14" s="1"/>
  <c r="K78" i="11" s="1"/>
  <c r="I86" i="14"/>
  <c r="K86" i="11" s="1"/>
  <c r="J86" i="11"/>
  <c r="T48" i="11"/>
  <c r="K42" i="11"/>
  <c r="I90" i="11"/>
  <c r="J70" i="11"/>
  <c r="I65" i="11"/>
  <c r="I15" i="11"/>
  <c r="H2" i="14"/>
  <c r="I2" i="11"/>
  <c r="H5" i="14"/>
  <c r="I5" i="11"/>
  <c r="H9" i="14"/>
  <c r="I9" i="11"/>
  <c r="H13" i="14"/>
  <c r="I13" i="11"/>
  <c r="H17" i="14"/>
  <c r="I17" i="11"/>
  <c r="I21" i="14"/>
  <c r="K21" i="11" s="1"/>
  <c r="J21" i="11"/>
  <c r="H30" i="14"/>
  <c r="J30" i="11" s="1"/>
  <c r="I27" i="11"/>
  <c r="H37" i="14"/>
  <c r="H49" i="14"/>
  <c r="J49" i="11" s="1"/>
  <c r="I49" i="11"/>
  <c r="H53" i="14"/>
  <c r="I56" i="14" s="1"/>
  <c r="J56" i="11"/>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I92" i="13"/>
  <c r="H92" i="11" s="1"/>
  <c r="G92" i="11"/>
  <c r="H53" i="13"/>
  <c r="I56" i="13" s="1"/>
  <c r="G56" i="11"/>
  <c r="I49" i="13"/>
  <c r="H49" i="11" s="1"/>
  <c r="BF49" i="11"/>
  <c r="AB49" i="11"/>
  <c r="AL49" i="11"/>
  <c r="AV49" i="11"/>
  <c r="R49" i="11"/>
  <c r="AB36" i="11"/>
  <c r="R36" i="11"/>
  <c r="G88" i="11"/>
  <c r="F81" i="11"/>
  <c r="F53" i="11"/>
  <c r="H54" i="13"/>
  <c r="G57" i="11"/>
  <c r="I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G58" i="11"/>
  <c r="H55" i="13"/>
  <c r="AB43" i="11"/>
  <c r="I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I81" i="13"/>
  <c r="H81" i="11" s="1"/>
  <c r="AB45" i="11"/>
  <c r="F49" i="11"/>
  <c r="H40" i="11"/>
  <c r="I48" i="13"/>
  <c r="H48" i="11" s="1"/>
  <c r="AB48" i="11"/>
  <c r="BF48" i="11"/>
  <c r="AL48" i="11"/>
  <c r="R48" i="11"/>
  <c r="AV48" i="11"/>
  <c r="I52" i="13"/>
  <c r="H52" i="11" s="1"/>
  <c r="BF52" i="11"/>
  <c r="R52" i="11"/>
  <c r="AB52" i="11"/>
  <c r="AL52" i="11"/>
  <c r="AV52" i="11"/>
  <c r="R35" i="11"/>
  <c r="AB35" i="11"/>
  <c r="H24" i="13"/>
  <c r="AL39" i="11"/>
  <c r="R39" i="11"/>
  <c r="AB39" i="11"/>
  <c r="AV39" i="11"/>
  <c r="G91" i="11"/>
  <c r="F90" i="11"/>
  <c r="G87" i="11"/>
  <c r="F86" i="11"/>
  <c r="G81" i="11"/>
  <c r="F78" i="11"/>
  <c r="G75" i="11"/>
  <c r="F74" i="11"/>
  <c r="G71" i="11"/>
  <c r="F70" i="11"/>
  <c r="G67" i="11"/>
  <c r="F66" i="11"/>
  <c r="G63" i="11"/>
  <c r="F62" i="11"/>
  <c r="G59" i="11"/>
  <c r="F52" i="11"/>
  <c r="BH81" i="11"/>
  <c r="AD81" i="11"/>
  <c r="J82" i="11"/>
  <c r="BH80" i="11"/>
  <c r="BH79" i="11"/>
  <c r="AN79"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G36" i="11"/>
  <c r="F36" i="11"/>
  <c r="H18" i="13"/>
  <c r="F22" i="11"/>
  <c r="H4" i="13"/>
  <c r="F4" i="11"/>
  <c r="H11" i="13"/>
  <c r="F11" i="11"/>
  <c r="H20" i="13"/>
  <c r="G20" i="11" s="1"/>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H27" i="11" s="1"/>
  <c r="F23" i="11"/>
  <c r="H33" i="13"/>
  <c r="F33" i="11"/>
  <c r="H6" i="13"/>
  <c r="F6" i="11"/>
  <c r="P4" i="11"/>
  <c r="P10" i="11"/>
  <c r="R30" i="11"/>
  <c r="Q27" i="11"/>
  <c r="AT2" i="11"/>
  <c r="AU20" i="11"/>
  <c r="AT25" i="11"/>
  <c r="AT32" i="11"/>
  <c r="BD8" i="11"/>
  <c r="BD14" i="11"/>
  <c r="BD20" i="11"/>
  <c r="BE36" i="11"/>
  <c r="BD36" i="11"/>
  <c r="AJ6" i="11"/>
  <c r="AJ14" i="11"/>
  <c r="AJ22" i="11"/>
  <c r="Z14" i="11"/>
  <c r="Z18" i="11"/>
  <c r="Z37" i="11"/>
  <c r="AA37" i="11"/>
  <c r="H27" i="13"/>
  <c r="F19" i="11"/>
  <c r="G35" i="11"/>
  <c r="F35" i="11"/>
  <c r="H17" i="13"/>
  <c r="F17" i="11"/>
  <c r="R5" i="11"/>
  <c r="Q5" i="11"/>
  <c r="AV7" i="11"/>
  <c r="AT23" i="11"/>
  <c r="AT38" i="11"/>
  <c r="BD9" i="11"/>
  <c r="BE38" i="11"/>
  <c r="BD38" i="11"/>
  <c r="AL15" i="11"/>
  <c r="AK15" i="11"/>
  <c r="AJ33" i="11"/>
  <c r="Z23" i="11"/>
  <c r="H9" i="13"/>
  <c r="H15" i="13"/>
  <c r="F15" i="11"/>
  <c r="H37" i="13"/>
  <c r="F37" i="11"/>
  <c r="F21" i="11"/>
  <c r="H25" i="13"/>
  <c r="I20" i="13" s="1"/>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G29" i="11" s="1"/>
  <c r="F26" i="11"/>
  <c r="H34" i="13"/>
  <c r="G34" i="11" s="1"/>
  <c r="F34" i="11"/>
  <c r="G38" i="11"/>
  <c r="F38" i="11"/>
  <c r="H12" i="13"/>
  <c r="G12" i="11" s="1"/>
  <c r="H7" i="13"/>
  <c r="H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AL53" i="11"/>
  <c r="R53" i="11"/>
  <c r="R56" i="11"/>
  <c r="BF79" i="11"/>
  <c r="AL78" i="11"/>
  <c r="AB78" i="11"/>
  <c r="H42" i="13"/>
  <c r="H46" i="13"/>
  <c r="H80" i="11"/>
  <c r="AL80" i="11"/>
  <c r="R54" i="11"/>
  <c r="R57" i="11"/>
  <c r="R80" i="11"/>
  <c r="AV57" i="11"/>
  <c r="AV80" i="11"/>
  <c r="BF39" i="11"/>
  <c r="BF53" i="11"/>
  <c r="BF56" i="11"/>
  <c r="AL79" i="11"/>
  <c r="AL83" i="11"/>
  <c r="AB53" i="11"/>
  <c r="AB57" i="11"/>
  <c r="AL57" i="11"/>
  <c r="AV79" i="11"/>
  <c r="AB56" i="11"/>
  <c r="H41" i="13"/>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I19" i="14" s="1"/>
  <c r="K19" i="11" s="1"/>
  <c r="U80" i="11"/>
  <c r="U81" i="11"/>
  <c r="K36" i="11"/>
  <c r="AY81" i="11"/>
  <c r="H22" i="14"/>
  <c r="I18" i="14" s="1"/>
  <c r="H18" i="14"/>
  <c r="J18" i="11" s="1"/>
  <c r="U82" i="11"/>
  <c r="H48" i="14"/>
  <c r="H52" i="14"/>
  <c r="H24" i="14"/>
  <c r="I27" i="14"/>
  <c r="K27" i="11" s="1"/>
  <c r="H41" i="14"/>
  <c r="H44" i="14"/>
  <c r="I44" i="14" s="1"/>
  <c r="K79" i="11"/>
  <c r="I53" i="14"/>
  <c r="K53" i="11" s="1"/>
  <c r="AA18" i="11"/>
  <c r="AB19" i="11"/>
  <c r="AK18" i="11"/>
  <c r="AL19" i="11"/>
  <c r="BF20" i="11"/>
  <c r="BF27" i="11"/>
  <c r="BF19" i="11"/>
  <c r="BE18" i="11"/>
  <c r="AU18" i="11"/>
  <c r="AV19" i="11"/>
  <c r="Q18" i="11"/>
  <c r="R19" i="11"/>
  <c r="H83" i="13"/>
  <c r="H79" i="13"/>
  <c r="H45" i="13"/>
  <c r="I45" i="13" s="1"/>
  <c r="BC19" i="11"/>
  <c r="BC20" i="11"/>
  <c r="AS20" i="11"/>
  <c r="AS19" i="11"/>
  <c r="AI20" i="11"/>
  <c r="Y20" i="11"/>
  <c r="O20" i="11"/>
  <c r="G23" i="5"/>
  <c r="G22" i="5"/>
  <c r="G21" i="5"/>
  <c r="J39" i="11" l="1"/>
  <c r="J42" i="11"/>
  <c r="J78" i="11"/>
  <c r="J37" i="11"/>
  <c r="I37" i="14"/>
  <c r="K37" i="11" s="1"/>
  <c r="I7" i="14"/>
  <c r="K7" i="11" s="1"/>
  <c r="I58" i="14"/>
  <c r="I57" i="13"/>
  <c r="I58" i="13"/>
  <c r="I49" i="14"/>
  <c r="K49" i="11" s="1"/>
  <c r="G40" i="11"/>
  <c r="I80" i="14"/>
  <c r="K80" i="11" s="1"/>
  <c r="AA45" i="11"/>
  <c r="H36" i="11"/>
  <c r="K40" i="1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K34" i="11"/>
  <c r="J34" i="11"/>
  <c r="I14" i="14"/>
  <c r="K14" i="11" s="1"/>
  <c r="J14" i="11"/>
  <c r="AO35" i="11"/>
  <c r="AN35" i="11"/>
  <c r="AE43" i="11"/>
  <c r="AD43" i="11"/>
  <c r="AE51" i="11"/>
  <c r="AD51" i="11"/>
  <c r="J83" i="11"/>
  <c r="I67" i="14"/>
  <c r="K67" i="11" s="1"/>
  <c r="J67" i="11"/>
  <c r="I59" i="14"/>
  <c r="K59" i="11" s="1"/>
  <c r="J59" i="11"/>
  <c r="AE38" i="11"/>
  <c r="AD38" i="11"/>
  <c r="AO52" i="11"/>
  <c r="AN52" i="11"/>
  <c r="K58" i="11"/>
  <c r="J55" i="11"/>
  <c r="I55" i="14"/>
  <c r="K55" i="11" s="1"/>
  <c r="J43" i="11"/>
  <c r="K43" i="11"/>
  <c r="AE37" i="11"/>
  <c r="AD37" i="11"/>
  <c r="AO45" i="11"/>
  <c r="AN45" i="11"/>
  <c r="I10" i="14"/>
  <c r="K10" i="11" s="1"/>
  <c r="J10" i="11"/>
  <c r="K44" i="1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I45" i="14"/>
  <c r="K45" i="11" s="1"/>
  <c r="J45" i="11"/>
  <c r="I52" i="14"/>
  <c r="K52" i="11" s="1"/>
  <c r="J52" i="11"/>
  <c r="K38" i="1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I41" i="14"/>
  <c r="K41" i="11" s="1"/>
  <c r="J41" i="11"/>
  <c r="K35" i="11"/>
  <c r="J35" i="11"/>
  <c r="AE39" i="11"/>
  <c r="AD39" i="11"/>
  <c r="AY36" i="11"/>
  <c r="AX36" i="11"/>
  <c r="U42" i="11"/>
  <c r="T42" i="11"/>
  <c r="AO46" i="11"/>
  <c r="AN46" i="11"/>
  <c r="AY50" i="11"/>
  <c r="AX50" i="11"/>
  <c r="K56" i="1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K47" i="11"/>
  <c r="U37" i="11"/>
  <c r="T37" i="11"/>
  <c r="AY37" i="11"/>
  <c r="AX37" i="11"/>
  <c r="U45" i="11"/>
  <c r="T45" i="11"/>
  <c r="AE40" i="11"/>
  <c r="AD40" i="11"/>
  <c r="I83" i="13"/>
  <c r="H83" i="11" s="1"/>
  <c r="G83" i="11"/>
  <c r="G41" i="11"/>
  <c r="I41" i="13"/>
  <c r="H41" i="11" s="1"/>
  <c r="H38" i="11"/>
  <c r="G46" i="11"/>
  <c r="I46" i="13"/>
  <c r="H46" i="11" s="1"/>
  <c r="I55" i="13"/>
  <c r="H55" i="11" s="1"/>
  <c r="H58" i="11"/>
  <c r="G55" i="11"/>
  <c r="I53" i="13"/>
  <c r="H53" i="11" s="1"/>
  <c r="H56" i="11"/>
  <c r="G53" i="11"/>
  <c r="G42" i="11"/>
  <c r="I42" i="13"/>
  <c r="H42" i="11" s="1"/>
  <c r="I79" i="13"/>
  <c r="H79" i="11" s="1"/>
  <c r="G79" i="11"/>
  <c r="G43" i="11"/>
  <c r="I43" i="13"/>
  <c r="H43" i="11" s="1"/>
  <c r="G44" i="11"/>
  <c r="H44" i="11"/>
  <c r="H57" i="11"/>
  <c r="I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I28" i="13"/>
  <c r="H28" i="11" s="1"/>
  <c r="H35" i="11"/>
  <c r="AA43" i="11"/>
  <c r="AL7" i="11"/>
  <c r="I12" i="13"/>
  <c r="H12" i="11" s="1"/>
  <c r="H20" i="11"/>
  <c r="AL38" i="11"/>
  <c r="BF37" i="11"/>
  <c r="I34" i="13"/>
  <c r="H34" i="11" s="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I22" i="13"/>
  <c r="H22" i="11" s="1"/>
  <c r="G22" i="11"/>
  <c r="R27" i="11"/>
  <c r="Q19" i="11"/>
  <c r="AL31" i="11"/>
  <c r="AK28" i="11"/>
  <c r="AL14" i="11"/>
  <c r="AK14" i="11"/>
  <c r="BF14" i="11"/>
  <c r="BE14" i="11"/>
  <c r="AV32" i="11"/>
  <c r="AU32" i="11"/>
  <c r="AV2" i="11"/>
  <c r="AU2" i="11"/>
  <c r="R10" i="11"/>
  <c r="Q10" i="11"/>
  <c r="I6" i="13"/>
  <c r="H6" i="11" s="1"/>
  <c r="G6" i="11"/>
  <c r="H19" i="11"/>
  <c r="G19" i="11"/>
  <c r="AL29" i="11"/>
  <c r="AK26" i="11"/>
  <c r="AL24" i="11"/>
  <c r="AK24" i="11"/>
  <c r="R29" i="11"/>
  <c r="Q26" i="11"/>
  <c r="I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31" i="11"/>
  <c r="AU28" i="11"/>
  <c r="AV15" i="11"/>
  <c r="AU15" i="11"/>
  <c r="I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I16" i="13"/>
  <c r="H16" i="11" s="1"/>
  <c r="G16" i="11"/>
  <c r="I10" i="13"/>
  <c r="H10" i="11" s="1"/>
  <c r="G10" i="11"/>
  <c r="BF5" i="11"/>
  <c r="BE5" i="11"/>
  <c r="AV29" i="11"/>
  <c r="AU26" i="11"/>
  <c r="AV9" i="11"/>
  <c r="AU9" i="11"/>
  <c r="G21" i="11"/>
  <c r="I21" i="13"/>
  <c r="H21" i="11" s="1"/>
  <c r="I15" i="13"/>
  <c r="H15" i="11" s="1"/>
  <c r="G15" i="11"/>
  <c r="AB23" i="11"/>
  <c r="AA23" i="11"/>
  <c r="BF9" i="11"/>
  <c r="BE9" i="11"/>
  <c r="AV23" i="11"/>
  <c r="AU23" i="11"/>
  <c r="I30" i="13"/>
  <c r="H30" i="11" s="1"/>
  <c r="G27" i="11"/>
  <c r="AB29" i="11"/>
  <c r="AA26" i="11"/>
  <c r="AL30" i="11"/>
  <c r="AK27" i="11"/>
  <c r="AL10" i="11"/>
  <c r="AK10" i="11"/>
  <c r="AL3" i="11"/>
  <c r="AK3" i="11"/>
  <c r="BF7" i="11"/>
  <c r="BE7" i="11"/>
  <c r="AV8" i="11"/>
  <c r="AU8" i="11"/>
  <c r="R3" i="11"/>
  <c r="Q3" i="11"/>
  <c r="I11" i="13"/>
  <c r="H11" i="11" s="1"/>
  <c r="G11" i="11"/>
  <c r="I26" i="13"/>
  <c r="H26" i="11" s="1"/>
  <c r="G18" i="11"/>
  <c r="I32" i="13"/>
  <c r="H32" i="11" s="1"/>
  <c r="G32" i="11"/>
  <c r="I31" i="13"/>
  <c r="H31" i="11" s="1"/>
  <c r="G28" i="11"/>
  <c r="I8" i="13"/>
  <c r="H8" i="11" s="1"/>
  <c r="G8" i="11"/>
  <c r="BF28" i="11"/>
  <c r="BE20" i="11"/>
  <c r="I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BF31" i="11"/>
  <c r="BE28" i="11"/>
  <c r="R4" i="11"/>
  <c r="Q4" i="11"/>
  <c r="I33" i="13"/>
  <c r="H33" i="11" s="1"/>
  <c r="G33" i="11"/>
  <c r="AV4" i="11"/>
  <c r="AU4" i="11"/>
  <c r="I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H39" i="11"/>
  <c r="G39" i="11"/>
  <c r="I29" i="13"/>
  <c r="H29" i="11" s="1"/>
  <c r="G26" i="11"/>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V35" i="11"/>
  <c r="AU35" i="11"/>
  <c r="AV11" i="11"/>
  <c r="AU11" i="11"/>
  <c r="AV5" i="11"/>
  <c r="AU5" i="11"/>
  <c r="R33" i="11"/>
  <c r="Q33" i="11"/>
  <c r="I4" i="13"/>
  <c r="H4" i="11" s="1"/>
  <c r="G4" i="11"/>
  <c r="I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K18" i="11"/>
  <c r="AB26" i="11"/>
  <c r="AB18" i="11"/>
  <c r="AL26" i="11"/>
  <c r="AL18" i="11"/>
  <c r="BF26" i="11"/>
  <c r="BF18" i="11"/>
  <c r="AV26" i="11"/>
  <c r="AV18" i="11"/>
  <c r="R26" i="11"/>
  <c r="R18" i="11"/>
  <c r="BC18" i="11"/>
  <c r="AS18" i="11"/>
  <c r="AI19" i="11"/>
  <c r="Y19" i="11"/>
  <c r="O18" i="11"/>
  <c r="H18" i="11"/>
  <c r="G93" i="5"/>
  <c r="G92" i="5"/>
  <c r="G91" i="5"/>
  <c r="G90" i="5"/>
  <c r="G89" i="5"/>
  <c r="G88" i="5"/>
  <c r="G87" i="5"/>
  <c r="G86" i="5"/>
  <c r="G85" i="5"/>
  <c r="G84" i="5"/>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C40" i="11" s="1"/>
  <c r="G39" i="5"/>
  <c r="G38" i="5"/>
  <c r="G37" i="5"/>
  <c r="G36" i="5"/>
  <c r="G35" i="5"/>
  <c r="G34" i="5"/>
  <c r="G33" i="5"/>
  <c r="G32" i="5"/>
  <c r="G31" i="5"/>
  <c r="C31" i="11" s="1"/>
  <c r="G30" i="5"/>
  <c r="C30" i="11" s="1"/>
  <c r="G29" i="5"/>
  <c r="C29" i="11" s="1"/>
  <c r="G28" i="5"/>
  <c r="G27" i="5"/>
  <c r="G26" i="5"/>
  <c r="G25" i="5"/>
  <c r="G24" i="5"/>
  <c r="H22" i="5"/>
  <c r="G20" i="5"/>
  <c r="G19" i="5"/>
  <c r="G18" i="5"/>
  <c r="G17" i="5"/>
  <c r="G16" i="5"/>
  <c r="G15" i="5"/>
  <c r="G14" i="5"/>
  <c r="G13" i="5"/>
  <c r="G12" i="5"/>
  <c r="G11" i="5"/>
  <c r="G10" i="5"/>
  <c r="G9" i="5"/>
  <c r="G8" i="5"/>
  <c r="G7" i="5"/>
  <c r="G6" i="5"/>
  <c r="G5" i="5"/>
  <c r="G4" i="5"/>
  <c r="G3" i="5"/>
  <c r="G2" i="5"/>
  <c r="I21" i="5" l="1"/>
  <c r="E21" i="11" s="1"/>
  <c r="I19" i="5"/>
  <c r="E19" i="11" s="1"/>
  <c r="H3" i="5"/>
  <c r="C3" i="11"/>
  <c r="H55" i="5"/>
  <c r="H58" i="5"/>
  <c r="H75" i="5"/>
  <c r="C75" i="11"/>
  <c r="C87" i="11"/>
  <c r="H87" i="5"/>
  <c r="H8" i="5"/>
  <c r="C8" i="11"/>
  <c r="H28" i="5"/>
  <c r="C20" i="11"/>
  <c r="H24" i="5"/>
  <c r="C24" i="11"/>
  <c r="H31" i="5"/>
  <c r="D31" i="11" s="1"/>
  <c r="C28" i="11"/>
  <c r="H32" i="5"/>
  <c r="C32" i="11"/>
  <c r="H60" i="5"/>
  <c r="C60" i="11"/>
  <c r="H72" i="5"/>
  <c r="C72" i="11"/>
  <c r="H76" i="5"/>
  <c r="C76" i="11"/>
  <c r="C84" i="11"/>
  <c r="H84" i="5"/>
  <c r="C88" i="11"/>
  <c r="H88" i="5"/>
  <c r="C92" i="11"/>
  <c r="H92" i="5"/>
  <c r="H15" i="5"/>
  <c r="C15" i="11"/>
  <c r="C83" i="11"/>
  <c r="H83" i="5"/>
  <c r="I83" i="5" s="1"/>
  <c r="H5" i="5"/>
  <c r="C5" i="11"/>
  <c r="H25" i="5"/>
  <c r="H20" i="5"/>
  <c r="D20" i="11" s="1"/>
  <c r="C25" i="11"/>
  <c r="H56" i="5"/>
  <c r="H53" i="5"/>
  <c r="H77" i="5"/>
  <c r="C77" i="11"/>
  <c r="C89" i="11"/>
  <c r="H89" i="5"/>
  <c r="H27" i="5"/>
  <c r="C19" i="11"/>
  <c r="H30" i="5"/>
  <c r="D30" i="11" s="1"/>
  <c r="C27" i="11"/>
  <c r="H59" i="5"/>
  <c r="C59" i="11"/>
  <c r="H71" i="5"/>
  <c r="C71" i="11"/>
  <c r="C79" i="11"/>
  <c r="H79" i="5"/>
  <c r="I79" i="5" s="1"/>
  <c r="C91" i="11"/>
  <c r="H91" i="5"/>
  <c r="H13" i="5"/>
  <c r="C13" i="11"/>
  <c r="H33" i="5"/>
  <c r="C33" i="11"/>
  <c r="H61" i="5"/>
  <c r="C61" i="11"/>
  <c r="H73" i="5"/>
  <c r="C73" i="11"/>
  <c r="C85" i="11"/>
  <c r="H85" i="5"/>
  <c r="C93" i="11"/>
  <c r="H93" i="5"/>
  <c r="H10" i="5"/>
  <c r="C10" i="11"/>
  <c r="H14" i="5"/>
  <c r="C14" i="11"/>
  <c r="H26" i="5"/>
  <c r="C18" i="11"/>
  <c r="H29" i="5"/>
  <c r="D29" i="11" s="1"/>
  <c r="C26" i="11"/>
  <c r="H54" i="5"/>
  <c r="I57" i="5" s="1"/>
  <c r="H57" i="5"/>
  <c r="H74" i="5"/>
  <c r="C74" i="11"/>
  <c r="C78" i="11"/>
  <c r="H78" i="5"/>
  <c r="I78" i="5" s="1"/>
  <c r="C82" i="11"/>
  <c r="H82" i="5"/>
  <c r="I82" i="5" s="1"/>
  <c r="C86" i="11"/>
  <c r="H86" i="5"/>
  <c r="C90" i="11"/>
  <c r="H90" i="5"/>
  <c r="H2" i="5"/>
  <c r="C2" i="11"/>
  <c r="H38" i="5"/>
  <c r="I38" i="5" s="1"/>
  <c r="C38" i="11"/>
  <c r="H50" i="5"/>
  <c r="C50" i="11"/>
  <c r="H66" i="5"/>
  <c r="C66" i="11"/>
  <c r="H7" i="5"/>
  <c r="C7" i="11"/>
  <c r="H11" i="5"/>
  <c r="C11" i="11"/>
  <c r="H35" i="5"/>
  <c r="I35" i="5" s="1"/>
  <c r="C35" i="11"/>
  <c r="H39" i="5"/>
  <c r="I39" i="5" s="1"/>
  <c r="C39" i="11"/>
  <c r="H51" i="5"/>
  <c r="C51" i="11"/>
  <c r="C55" i="11"/>
  <c r="H63" i="5"/>
  <c r="C63" i="11"/>
  <c r="H67" i="5"/>
  <c r="C67" i="11"/>
  <c r="H6" i="5"/>
  <c r="C6" i="11"/>
  <c r="H34" i="5"/>
  <c r="C34" i="11"/>
  <c r="C58" i="11"/>
  <c r="H12" i="5"/>
  <c r="C12" i="11"/>
  <c r="I24" i="5"/>
  <c r="E24" i="11" s="1"/>
  <c r="D24" i="11"/>
  <c r="H48" i="5"/>
  <c r="C48" i="11"/>
  <c r="C56" i="11"/>
  <c r="H68" i="5"/>
  <c r="C68" i="11"/>
  <c r="I22" i="5"/>
  <c r="E22" i="11" s="1"/>
  <c r="D22" i="11"/>
  <c r="C54" i="11"/>
  <c r="H62" i="5"/>
  <c r="C62" i="11"/>
  <c r="H70" i="5"/>
  <c r="C70" i="11"/>
  <c r="H4" i="5"/>
  <c r="C4" i="11"/>
  <c r="H16" i="5"/>
  <c r="C16" i="11"/>
  <c r="H36" i="5"/>
  <c r="I36" i="5" s="1"/>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4" i="5"/>
  <c r="H80" i="5"/>
  <c r="I27" i="5"/>
  <c r="E27" i="11" s="1"/>
  <c r="H23" i="5"/>
  <c r="I33" i="5" l="1"/>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E58" i="11"/>
  <c r="D58" i="11"/>
  <c r="I6" i="5"/>
  <c r="E6" i="11" s="1"/>
  <c r="D6" i="11"/>
  <c r="I63" i="5"/>
  <c r="E63" i="11" s="1"/>
  <c r="D63" i="11"/>
  <c r="I51" i="5"/>
  <c r="E51" i="11" s="1"/>
  <c r="D51" i="11"/>
  <c r="E35" i="1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<sst xmlns="http://schemas.openxmlformats.org/spreadsheetml/2006/main" count="1397" uniqueCount="408">
  <si>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</si>
  <si>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</si>
  <si>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</si>
  <si>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</si>
  <si>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</si>
  <si>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</si>
  <si>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</si>
  <si>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</si>
  <si>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</si>
  <si>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</si>
  <si>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</si>
  <si>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</si>
  <si>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</si>
  <si>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</si>
  <si>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</si>
  <si>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</si>
  <si>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</si>
  <si>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</si>
  <si>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0.05</t>
  </si>
  <si>
    <t>* = 1.5</t>
  </si>
  <si>
    <t>* = 1.3</t>
  </si>
  <si>
    <t>* = 1.8</t>
  </si>
  <si>
    <t>* = 0.05</t>
  </si>
  <si>
    <t>Time Step 1</t>
  </si>
  <si>
    <t>Time Step 2</t>
  </si>
  <si>
    <t>Time Step 3</t>
  </si>
  <si>
    <t>Issues to discuss</t>
  </si>
  <si>
    <t>* = 1 / (0.25*1.5)</t>
  </si>
  <si>
    <t>* = (1/0.05) * 0.5</t>
  </si>
  <si>
    <t>* = (1/0.05) * 0.75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</si>
  <si>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</si>
  <si>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</si>
  <si>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</si>
  <si>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</si>
  <si>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</si>
  <si>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</si>
  <si>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</si>
  <si>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</si>
  <si>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</si>
  <si>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</si>
  <si>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</si>
  <si>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</si>
  <si>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</si>
  <si>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</si>
  <si>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</si>
  <si>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</si>
  <si>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</si>
  <si>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</si>
  <si>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</si>
  <si>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</si>
  <si>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</si>
  <si>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</si>
  <si>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</si>
  <si>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</si>
  <si>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</si>
  <si>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</si>
  <si>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</si>
  <si>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</si>
  <si>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</si>
  <si>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</si>
  <si>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</si>
  <si>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</si>
  <si>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</si>
  <si>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</si>
  <si>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</si>
  <si>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</si>
  <si>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</si>
  <si>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</si>
  <si>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</si>
  <si>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</si>
  <si>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</si>
  <si>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</si>
  <si>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</si>
  <si>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</si>
  <si>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</si>
  <si>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</si>
  <si>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</si>
  <si>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</si>
  <si>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</si>
  <si>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</si>
  <si>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</si>
  <si>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</si>
  <si>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</si>
  <si>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</si>
  <si>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</si>
  <si>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</si>
  <si>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</si>
  <si>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</si>
  <si>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</si>
  <si>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</si>
  <si>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</si>
  <si>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</si>
  <si>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</si>
  <si>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</si>
  <si>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</si>
  <si>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</si>
  <si>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</si>
  <si>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</si>
  <si>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</si>
  <si>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</si>
  <si>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</si>
  <si>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</si>
  <si>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</si>
  <si>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</si>
  <si>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</si>
  <si>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</si>
  <si>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</si>
  <si>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</si>
  <si>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</si>
  <si>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</si>
  <si>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</si>
  <si>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</si>
  <si>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</si>
  <si>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</si>
  <si>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</si>
  <si>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</si>
  <si>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</si>
  <si>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</si>
  <si>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</si>
  <si>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</si>
  <si>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</si>
  <si>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</si>
  <si>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</si>
  <si>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</si>
  <si>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</si>
  <si>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</si>
  <si>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</si>
  <si>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</si>
  <si>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</si>
  <si>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</si>
  <si>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</si>
  <si>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</si>
  <si>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</si>
  <si>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</si>
  <si>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</si>
  <si>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</si>
  <si>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</si>
  <si>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</si>
  <si>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</si>
  <si>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</si>
  <si>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</si>
  <si>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</si>
  <si>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</si>
  <si>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</si>
  <si>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</si>
  <si>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</si>
  <si>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</si>
  <si>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</si>
  <si>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</si>
  <si>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</si>
  <si>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</si>
  <si>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</si>
  <si>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</si>
  <si>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</si>
  <si>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</si>
  <si>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</si>
  <si>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</si>
  <si>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</si>
  <si>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</si>
  <si>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</si>
  <si>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</si>
  <si>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</si>
  <si>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</si>
  <si>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</si>
  <si>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</si>
  <si>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</si>
  <si>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</si>
  <si>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</si>
  <si>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</si>
  <si>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</si>
  <si>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</si>
  <si>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</si>
  <si>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</si>
  <si>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</si>
  <si>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</si>
  <si>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</si>
  <si>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</si>
  <si>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</si>
  <si>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</si>
  <si>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</si>
  <si>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</si>
  <si>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</si>
  <si>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</si>
  <si>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</si>
  <si>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</si>
  <si>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</si>
  <si>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</si>
  <si>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</si>
  <si>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</si>
  <si>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</si>
  <si>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</si>
  <si>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</si>
  <si>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</si>
  <si>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</si>
  <si>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</si>
  <si>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</si>
  <si>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</si>
  <si>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</si>
  <si>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</si>
  <si>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</si>
  <si>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</si>
  <si>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</si>
  <si>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</si>
  <si>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</si>
  <si>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</si>
  <si>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</si>
  <si>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</si>
  <si>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</si>
  <si>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</si>
  <si>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</si>
  <si>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</si>
  <si>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</si>
  <si>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</si>
  <si>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</si>
  <si>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</si>
  <si>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</si>
  <si>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</si>
  <si>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</si>
  <si>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</si>
  <si>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</si>
  <si>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</si>
  <si>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</si>
  <si>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</si>
  <si>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</si>
  <si>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</si>
  <si>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</si>
  <si>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</si>
  <si>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</si>
  <si>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</si>
  <si>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</si>
  <si>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</si>
  <si>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</si>
  <si>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</si>
  <si>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</si>
  <si>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</si>
  <si>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</si>
  <si>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</si>
  <si>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</si>
  <si>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</si>
  <si>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</si>
  <si>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</si>
  <si>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</si>
  <si>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</si>
  <si>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</si>
  <si>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</si>
  <si>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</si>
  <si>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</si>
  <si>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</si>
  <si>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</si>
  <si>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</si>
  <si>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</si>
  <si>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</si>
  <si>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</si>
  <si>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</si>
  <si>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</si>
  <si>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</si>
  <si>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</si>
  <si>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</si>
  <si>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</si>
  <si>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</si>
  <si>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</si>
  <si>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</si>
  <si>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</si>
  <si>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</si>
  <si>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</si>
  <si>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</si>
  <si>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</si>
  <si>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</si>
  <si>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</si>
  <si>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</si>
  <si>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</si>
  <si>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</si>
  <si>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</si>
  <si>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</si>
  <si>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</si>
  <si>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</si>
  <si>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</si>
  <si>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</si>
  <si>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</si>
  <si>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</si>
  <si>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</si>
  <si>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</si>
  <si>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</si>
  <si>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</si>
  <si>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</si>
  <si>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</si>
  <si>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</si>
  <si>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</si>
  <si>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</si>
  <si>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</si>
  <si>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</si>
  <si>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</si>
  <si>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</si>
  <si>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</si>
  <si>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</si>
  <si>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</si>
  <si>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</si>
  <si>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</si>
  <si>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</si>
  <si>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</si>
  <si>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</si>
  <si>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</si>
  <si>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</si>
  <si>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</si>
  <si>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</si>
  <si>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</si>
  <si>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</si>
  <si>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</si>
  <si>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</si>
  <si>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</si>
  <si>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</si>
  <si>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</si>
  <si>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</si>
  <si>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</si>
  <si>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</si>
  <si>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</si>
  <si>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</si>
  <si>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</si>
  <si>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</si>
  <si>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</si>
  <si>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</si>
  <si>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</si>
  <si>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</si>
  <si>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</si>
  <si>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</si>
  <si>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</si>
  <si>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</si>
  <si>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</si>
  <si>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</si>
  <si>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</si>
  <si>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</si>
  <si>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</si>
  <si>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</si>
  <si>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</si>
  <si>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</si>
  <si>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</si>
  <si>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</si>
  <si>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</si>
  <si>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</si>
  <si>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</si>
  <si>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</si>
  <si>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</si>
  <si>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</si>
  <si>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</si>
  <si>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</si>
  <si>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</si>
  <si>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</si>
  <si>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</si>
  <si>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</si>
  <si>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</si>
  <si>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</si>
  <si>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</si>
  <si>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</si>
  <si>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</si>
  <si>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</si>
  <si>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</si>
  <si>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</si>
  <si>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</si>
  <si>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</si>
  <si>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</si>
  <si>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</si>
  <si>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</si>
  <si>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</si>
  <si>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</si>
  <si>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</si>
  <si>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</si>
  <si>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</si>
  <si>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</si>
  <si>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</si>
  <si>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</si>
  <si>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</si>
  <si>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</si>
  <si>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</si>
  <si>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</si>
  <si>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</si>
  <si>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</si>
  <si>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</si>
  <si>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</si>
  <si>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</si>
  <si>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</si>
  <si>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</si>
  <si>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</si>
  <si>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</si>
  <si>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</si>
  <si>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</si>
  <si>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</si>
  <si>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</si>
  <si>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</si>
  <si>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</si>
  <si>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</si>
  <si>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</si>
  <si>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1.25</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</si>
  <si>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</si>
  <si>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</si>
  <si>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</si>
  <si>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</si>
  <si>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</si>
  <si>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</si>
  <si>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</si>
  <si>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Low Severity Fire (11)</t>
  </si>
  <si>
    <t>Moderate Severity Fire (12)</t>
  </si>
  <si>
    <t>High Severity Fire (13)</t>
  </si>
  <si>
    <t>* = 1/0.5</t>
  </si>
  <si>
    <t>* = 1/0.25</t>
  </si>
  <si>
    <t>* = (1/0.5)*1.5</t>
  </si>
  <si>
    <t>* = 1 /(0.5*1.25)</t>
  </si>
  <si>
    <t>* = 1/(0.25*1.5)</t>
  </si>
  <si>
    <t>* = 1/(0.25*1.25)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</si>
</sst>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3">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0" fillId="0" borderId="0" xfId="0" applyBorder="1"/>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xf numFmtId="0" fontId="1" fillId="6" borderId="0" xfId="3"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82</v>
      </c>
      <c r="B1" t="s">
        <v>83</v>
      </c>
      <c r="C1" t="s">
        <v>84</v>
      </c>
    </row>
    <row r="2" spans="1:3" s="3" customFormat="1" x14ac:dyDescent="0.25">
      <c r="A2" s="3" t="s">
        <v>31</v>
      </c>
      <c r="B2" s="3" t="s">
        <v>54</v>
      </c>
      <c r="C2" s="3" t="s">
        <v>55</v>
      </c>
    </row>
    <row r="3" spans="1:3" s="3" customFormat="1" x14ac:dyDescent="0.25">
      <c r="A3" s="3" t="s">
        <v>32</v>
      </c>
      <c r="B3" s="3" t="s">
        <v>56</v>
      </c>
      <c r="C3" s="3" t="s">
        <v>57</v>
      </c>
    </row>
    <row r="4" spans="1:3" s="3" customFormat="1" x14ac:dyDescent="0.25">
      <c r="A4" s="3" t="s">
        <v>33</v>
      </c>
      <c r="B4" s="3" t="s">
        <v>58</v>
      </c>
      <c r="C4" s="3" t="s">
        <v>59</v>
      </c>
    </row>
    <row r="5" spans="1:3" x14ac:dyDescent="0.25">
      <c r="A5" t="s">
        <v>34</v>
      </c>
      <c r="B5" t="s">
        <v>60</v>
      </c>
      <c r="C5" t="s">
        <v>61</v>
      </c>
    </row>
    <row r="6" spans="1:3" x14ac:dyDescent="0.25">
      <c r="A6" t="s">
        <v>35</v>
      </c>
      <c r="B6" t="s">
        <v>62</v>
      </c>
      <c r="C6" t="s">
        <v>63</v>
      </c>
    </row>
    <row r="7" spans="1:3" x14ac:dyDescent="0.25">
      <c r="A7" t="s">
        <v>36</v>
      </c>
      <c r="B7" t="s">
        <v>64</v>
      </c>
      <c r="C7" t="s">
        <v>65</v>
      </c>
    </row>
    <row r="8" spans="1:3" x14ac:dyDescent="0.25">
      <c r="A8" t="s">
        <v>37</v>
      </c>
      <c r="B8" t="s">
        <v>66</v>
      </c>
      <c r="C8" t="s">
        <v>67</v>
      </c>
    </row>
    <row r="9" spans="1:3" s="3" customFormat="1" x14ac:dyDescent="0.25">
      <c r="A9" s="3" t="s">
        <v>38</v>
      </c>
      <c r="B9" s="3" t="s">
        <v>68</v>
      </c>
      <c r="C9" s="3" t="s">
        <v>69</v>
      </c>
    </row>
    <row r="10" spans="1:3" s="3" customFormat="1" x14ac:dyDescent="0.25">
      <c r="A10" s="3" t="s">
        <v>39</v>
      </c>
      <c r="B10" s="3" t="s">
        <v>70</v>
      </c>
      <c r="C10" s="3" t="s">
        <v>71</v>
      </c>
    </row>
    <row r="11" spans="1:3" x14ac:dyDescent="0.25">
      <c r="A11" t="s">
        <v>40</v>
      </c>
      <c r="B11" t="s">
        <v>72</v>
      </c>
      <c r="C11" t="s">
        <v>73</v>
      </c>
    </row>
    <row r="12" spans="1:3" x14ac:dyDescent="0.25">
      <c r="A12" t="s">
        <v>41</v>
      </c>
      <c r="B12" t="s">
        <v>74</v>
      </c>
      <c r="C12" t="s">
        <v>75</v>
      </c>
    </row>
    <row r="13" spans="1:3" x14ac:dyDescent="0.25">
      <c r="A13" t="s">
        <v>42</v>
      </c>
      <c r="B13" t="s">
        <v>76</v>
      </c>
      <c r="C13" t="s">
        <v>77</v>
      </c>
    </row>
    <row r="14" spans="1:3" x14ac:dyDescent="0.25">
      <c r="A14" t="s">
        <v>43</v>
      </c>
      <c r="B14" t="s">
        <v>78</v>
      </c>
      <c r="C14" t="s">
        <v>79</v>
      </c>
    </row>
    <row r="15" spans="1:3" s="3" customFormat="1" x14ac:dyDescent="0.25">
      <c r="A15" s="3" t="s">
        <v>44</v>
      </c>
      <c r="B15" s="3" t="s">
        <v>80</v>
      </c>
      <c r="C15" s="3"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6</v>
      </c>
      <c r="B1" s="1" t="s">
        <v>10</v>
      </c>
      <c r="C1" s="1" t="s">
        <v>11</v>
      </c>
    </row>
    <row r="2" spans="1:4" x14ac:dyDescent="0.25">
      <c r="A2">
        <v>1</v>
      </c>
      <c r="B2" t="s">
        <v>7</v>
      </c>
    </row>
    <row r="3" spans="1:4" x14ac:dyDescent="0.25">
      <c r="A3">
        <v>2</v>
      </c>
      <c r="B3" t="s">
        <v>8</v>
      </c>
      <c r="C3" t="s">
        <v>12</v>
      </c>
    </row>
    <row r="4" spans="1:4" x14ac:dyDescent="0.25">
      <c r="A4">
        <v>3</v>
      </c>
      <c r="B4" t="s">
        <v>9</v>
      </c>
      <c r="C4" t="s">
        <v>13</v>
      </c>
    </row>
    <row r="6" spans="1:4" x14ac:dyDescent="0.25">
      <c r="A6" t="s">
        <v>46</v>
      </c>
      <c r="B6" t="s">
        <v>48</v>
      </c>
      <c r="C6" t="s">
        <v>47</v>
      </c>
      <c r="D6" t="s">
        <v>53</v>
      </c>
    </row>
    <row r="7" spans="1:4" x14ac:dyDescent="0.25">
      <c r="A7">
        <v>111</v>
      </c>
      <c r="B7" t="s">
        <v>49</v>
      </c>
      <c r="C7" t="s">
        <v>50</v>
      </c>
      <c r="D7">
        <v>1</v>
      </c>
    </row>
    <row r="8" spans="1:4" x14ac:dyDescent="0.25">
      <c r="A8">
        <v>112</v>
      </c>
      <c r="B8" t="s">
        <v>49</v>
      </c>
      <c r="C8" t="s">
        <v>50</v>
      </c>
      <c r="D8">
        <v>2</v>
      </c>
    </row>
    <row r="9" spans="1:4" x14ac:dyDescent="0.25">
      <c r="A9">
        <v>113</v>
      </c>
      <c r="B9" t="s">
        <v>49</v>
      </c>
      <c r="C9" t="s">
        <v>50</v>
      </c>
      <c r="D9">
        <v>3</v>
      </c>
    </row>
    <row r="10" spans="1:4" x14ac:dyDescent="0.25">
      <c r="A10">
        <v>121</v>
      </c>
      <c r="B10" t="s">
        <v>49</v>
      </c>
      <c r="C10" t="s">
        <v>51</v>
      </c>
      <c r="D10">
        <v>1</v>
      </c>
    </row>
    <row r="11" spans="1:4" x14ac:dyDescent="0.25">
      <c r="A11">
        <v>122</v>
      </c>
      <c r="B11" t="s">
        <v>49</v>
      </c>
      <c r="C11" t="s">
        <v>51</v>
      </c>
      <c r="D11">
        <v>2</v>
      </c>
    </row>
    <row r="12" spans="1:4" x14ac:dyDescent="0.25">
      <c r="A12">
        <v>123</v>
      </c>
      <c r="B12" t="s">
        <v>49</v>
      </c>
      <c r="C12" t="s">
        <v>51</v>
      </c>
      <c r="D12">
        <v>3</v>
      </c>
    </row>
    <row r="13" spans="1:4" x14ac:dyDescent="0.25">
      <c r="A13">
        <v>131</v>
      </c>
      <c r="B13" t="s">
        <v>49</v>
      </c>
      <c r="C13" t="s">
        <v>52</v>
      </c>
      <c r="D13">
        <v>1</v>
      </c>
    </row>
    <row r="14" spans="1:4" x14ac:dyDescent="0.25">
      <c r="A14">
        <v>132</v>
      </c>
      <c r="B14" t="s">
        <v>49</v>
      </c>
      <c r="C14" t="s">
        <v>52</v>
      </c>
      <c r="D14">
        <v>2</v>
      </c>
    </row>
    <row r="15" spans="1:4" x14ac:dyDescent="0.25">
      <c r="A15">
        <v>133</v>
      </c>
      <c r="B15" t="s">
        <v>49</v>
      </c>
      <c r="C15" t="s">
        <v>52</v>
      </c>
      <c r="D15">
        <v>3</v>
      </c>
    </row>
    <row r="17" spans="1:1" x14ac:dyDescent="0.25">
      <c r="A17" s="1" t="s">
        <v>26</v>
      </c>
    </row>
    <row r="18" spans="1:1" x14ac:dyDescent="0.25">
      <c r="A18" t="s">
        <v>277</v>
      </c>
    </row>
    <row r="19" spans="1:1" x14ac:dyDescent="0.25">
      <c r="A19" t="s">
        <v>276</v>
      </c>
    </row>
    <row r="20" spans="1:1" x14ac:dyDescent="0.25">
      <c r="A20" t="s">
        <v>282</v>
      </c>
    </row>
    <row r="22" spans="1:1" x14ac:dyDescent="0.25">
      <c r="A22" s="1" t="s">
        <v>281</v>
      </c>
    </row>
    <row r="23" spans="1:1" x14ac:dyDescent="0.25">
      <c r="A23" t="s">
        <v>278</v>
      </c>
    </row>
    <row r="24" spans="1:1" x14ac:dyDescent="0.25">
      <c r="A24" t="s">
        <v>279</v>
      </c>
    </row>
    <row r="25" spans="1:1" x14ac:dyDescent="0.25">
      <c r="A25" t="s">
        <v>280</v>
      </c>
    </row>
    <row r="26" spans="1:1" x14ac:dyDescent="0.25">
      <c r="A26" t="s">
        <v>283</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0" t="s">
        <v>193</v>
      </c>
    </row>
    <row r="2" spans="1:1" x14ac:dyDescent="0.25">
      <c r="A2" t="s">
        <v>177</v>
      </c>
    </row>
    <row r="3" spans="1:1" x14ac:dyDescent="0.25">
      <c r="A3" t="s">
        <v>178</v>
      </c>
    </row>
    <row r="4" spans="1:1" x14ac:dyDescent="0.25">
      <c r="A4" t="s">
        <v>179</v>
      </c>
    </row>
    <row r="5" spans="1:1" x14ac:dyDescent="0.25">
      <c r="A5" t="s">
        <v>180</v>
      </c>
    </row>
    <row r="6" spans="1:1" x14ac:dyDescent="0.25">
      <c r="A6" t="s">
        <v>181</v>
      </c>
    </row>
    <row r="7" spans="1:1" x14ac:dyDescent="0.25">
      <c r="A7" t="s">
        <v>182</v>
      </c>
    </row>
    <row r="8" spans="1:1" x14ac:dyDescent="0.25">
      <c r="A8" t="s">
        <v>183</v>
      </c>
    </row>
    <row r="9" spans="1:1" x14ac:dyDescent="0.25">
      <c r="A9" t="s">
        <v>120</v>
      </c>
    </row>
    <row r="10" spans="1:1" x14ac:dyDescent="0.25">
      <c r="A10" t="s">
        <v>121</v>
      </c>
    </row>
    <row r="11" spans="1:1" x14ac:dyDescent="0.25">
      <c r="A11" t="s">
        <v>184</v>
      </c>
    </row>
    <row r="12" spans="1:1" x14ac:dyDescent="0.25">
      <c r="A12" t="s">
        <v>185</v>
      </c>
    </row>
    <row r="13" spans="1:1" x14ac:dyDescent="0.25">
      <c r="A13" t="s">
        <v>153</v>
      </c>
    </row>
    <row r="14" spans="1:1" x14ac:dyDescent="0.25">
      <c r="A14" t="s">
        <v>186</v>
      </c>
    </row>
    <row r="15" spans="1:1" x14ac:dyDescent="0.25">
      <c r="A15" t="s">
        <v>187</v>
      </c>
    </row>
    <row r="16" spans="1:1" x14ac:dyDescent="0.25">
      <c r="A16" t="s">
        <v>188</v>
      </c>
    </row>
    <row r="17" spans="1:1" x14ac:dyDescent="0.25">
      <c r="A17" t="s">
        <v>189</v>
      </c>
    </row>
    <row r="18" spans="1:1" x14ac:dyDescent="0.25">
      <c r="A18" t="s">
        <v>190</v>
      </c>
    </row>
    <row r="19" spans="1:1" x14ac:dyDescent="0.25">
      <c r="A19" t="s">
        <v>191</v>
      </c>
    </row>
    <row r="20" spans="1:1" x14ac:dyDescent="0.25">
      <c r="A20" t="s">
        <v>192</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opLeftCell="F1" zoomScale="75" zoomScaleNormal="75" workbookViewId="0">
      <selection activeCell="I25" sqref="I25"/>
    </sheetView>
  </sheetViews>
  <sheetFormatPr defaultRowHeight="15" x14ac:dyDescent="0.25"/>
  <cols>
    <col min="1" max="1" width="101.28515625" style="27" customWidth="1"/>
    <col min="2" max="2" width="28" customWidth="1"/>
    <col min="3" max="3" width="44.5703125" style="21" customWidth="1"/>
    <col min="4" max="4" width="28.7109375" style="25" bestFit="1" customWidth="1"/>
    <col min="5" max="5" width="41.42578125" style="26" customWidth="1"/>
    <col min="6" max="6" width="46.28515625" style="21" customWidth="1"/>
    <col min="7" max="7" width="45.7109375" style="25" customWidth="1"/>
    <col min="8" max="8" width="34.42578125" style="26" customWidth="1"/>
    <col min="9" max="9" width="25.28515625" style="21" customWidth="1"/>
    <col min="10" max="10" width="48" style="25" customWidth="1"/>
    <col min="11" max="11" width="36.5703125" style="26" customWidth="1"/>
    <col min="12" max="16384" width="9.140625" style="27"/>
  </cols>
  <sheetData>
    <row r="1" spans="1:11" s="15" customFormat="1" x14ac:dyDescent="0.25">
      <c r="B1"/>
      <c r="C1" s="16" t="s">
        <v>399</v>
      </c>
      <c r="D1" s="17"/>
      <c r="E1" s="18"/>
      <c r="F1" s="19" t="s">
        <v>400</v>
      </c>
      <c r="G1" s="17"/>
      <c r="H1" s="26"/>
      <c r="I1" s="19" t="s">
        <v>401</v>
      </c>
      <c r="J1" s="17"/>
      <c r="K1" s="18"/>
    </row>
    <row r="2" spans="1:11" s="20" customFormat="1" x14ac:dyDescent="0.25">
      <c r="B2" s="1" t="s">
        <v>284</v>
      </c>
      <c r="C2" s="21" t="s">
        <v>23</v>
      </c>
      <c r="D2" s="22" t="s">
        <v>24</v>
      </c>
      <c r="E2" s="23" t="s">
        <v>25</v>
      </c>
      <c r="F2" s="21" t="s">
        <v>23</v>
      </c>
      <c r="G2" s="22" t="s">
        <v>24</v>
      </c>
      <c r="H2" s="26" t="s">
        <v>25</v>
      </c>
      <c r="I2" s="21" t="s">
        <v>23</v>
      </c>
      <c r="J2" s="22" t="s">
        <v>24</v>
      </c>
      <c r="K2" s="23" t="s">
        <v>25</v>
      </c>
    </row>
    <row r="3" spans="1:11" x14ac:dyDescent="0.25">
      <c r="A3" s="24" t="s">
        <v>114</v>
      </c>
      <c r="B3" t="s">
        <v>285</v>
      </c>
      <c r="C3" s="21" t="s">
        <v>0</v>
      </c>
      <c r="F3" s="21" t="s">
        <v>15</v>
      </c>
      <c r="G3" s="25" t="s">
        <v>0</v>
      </c>
      <c r="I3" s="21" t="s">
        <v>5</v>
      </c>
      <c r="J3" s="25" t="s">
        <v>0</v>
      </c>
    </row>
    <row r="4" spans="1:11" x14ac:dyDescent="0.25">
      <c r="A4" s="24" t="s">
        <v>109</v>
      </c>
      <c r="B4" t="s">
        <v>286</v>
      </c>
    </row>
    <row r="5" spans="1:11" x14ac:dyDescent="0.25">
      <c r="A5" s="24" t="s">
        <v>111</v>
      </c>
      <c r="B5" t="s">
        <v>287</v>
      </c>
      <c r="C5" s="21" t="s">
        <v>1</v>
      </c>
      <c r="F5" s="21" t="s">
        <v>16</v>
      </c>
      <c r="I5" s="21" t="s">
        <v>19</v>
      </c>
    </row>
    <row r="6" spans="1:11" x14ac:dyDescent="0.25">
      <c r="A6" s="24" t="s">
        <v>110</v>
      </c>
      <c r="B6" t="s">
        <v>288</v>
      </c>
    </row>
    <row r="7" spans="1:11" x14ac:dyDescent="0.25">
      <c r="A7" s="24" t="s">
        <v>112</v>
      </c>
      <c r="B7" t="s">
        <v>289</v>
      </c>
      <c r="C7" s="21" t="s">
        <v>0</v>
      </c>
      <c r="F7" s="21" t="s">
        <v>15</v>
      </c>
      <c r="G7" s="25" t="s">
        <v>0</v>
      </c>
      <c r="I7" s="21" t="s">
        <v>5</v>
      </c>
      <c r="J7" s="25" t="s">
        <v>0</v>
      </c>
    </row>
    <row r="8" spans="1:11" x14ac:dyDescent="0.25">
      <c r="A8" s="24" t="s">
        <v>113</v>
      </c>
      <c r="B8" t="s">
        <v>290</v>
      </c>
      <c r="C8" s="21" t="s">
        <v>0</v>
      </c>
      <c r="F8" s="21" t="s">
        <v>15</v>
      </c>
      <c r="G8" s="25" t="s">
        <v>0</v>
      </c>
      <c r="I8" s="21" t="s">
        <v>5</v>
      </c>
      <c r="J8" s="25" t="s">
        <v>0</v>
      </c>
    </row>
    <row r="9" spans="1:11" x14ac:dyDescent="0.25">
      <c r="A9" s="24" t="s">
        <v>104</v>
      </c>
      <c r="B9" t="s">
        <v>291</v>
      </c>
    </row>
    <row r="10" spans="1:11" x14ac:dyDescent="0.25">
      <c r="A10" s="24" t="s">
        <v>106</v>
      </c>
      <c r="B10" t="s">
        <v>292</v>
      </c>
      <c r="C10" s="21" t="s">
        <v>1</v>
      </c>
      <c r="F10" s="21" t="s">
        <v>16</v>
      </c>
      <c r="I10" s="21" t="s">
        <v>19</v>
      </c>
    </row>
    <row r="11" spans="1:11" x14ac:dyDescent="0.25">
      <c r="A11" s="24" t="s">
        <v>105</v>
      </c>
      <c r="B11" t="s">
        <v>293</v>
      </c>
    </row>
    <row r="12" spans="1:11" x14ac:dyDescent="0.25">
      <c r="A12" s="24" t="s">
        <v>107</v>
      </c>
      <c r="B12" t="s">
        <v>294</v>
      </c>
      <c r="C12" s="21" t="s">
        <v>0</v>
      </c>
      <c r="F12" s="21" t="s">
        <v>15</v>
      </c>
      <c r="G12" s="25" t="s">
        <v>0</v>
      </c>
      <c r="I12" s="21" t="s">
        <v>5</v>
      </c>
      <c r="J12" s="25" t="s">
        <v>0</v>
      </c>
    </row>
    <row r="13" spans="1:11" x14ac:dyDescent="0.25">
      <c r="A13" s="24" t="s">
        <v>108</v>
      </c>
      <c r="B13" t="s">
        <v>295</v>
      </c>
      <c r="C13" s="21" t="s">
        <v>0</v>
      </c>
      <c r="F13" s="21" t="s">
        <v>15</v>
      </c>
      <c r="G13" s="25" t="s">
        <v>0</v>
      </c>
      <c r="I13" s="21" t="s">
        <v>5</v>
      </c>
      <c r="J13" s="25" t="s">
        <v>0</v>
      </c>
    </row>
    <row r="14" spans="1:11" x14ac:dyDescent="0.25">
      <c r="A14" s="24" t="s">
        <v>115</v>
      </c>
      <c r="B14" t="s">
        <v>296</v>
      </c>
    </row>
    <row r="15" spans="1:11" x14ac:dyDescent="0.25">
      <c r="A15" s="24" t="s">
        <v>117</v>
      </c>
      <c r="B15" t="s">
        <v>297</v>
      </c>
      <c r="F15" s="21" t="s">
        <v>20</v>
      </c>
      <c r="I15" s="21" t="s">
        <v>21</v>
      </c>
    </row>
    <row r="16" spans="1:11" x14ac:dyDescent="0.25">
      <c r="A16" s="24" t="s">
        <v>116</v>
      </c>
      <c r="B16" t="s">
        <v>298</v>
      </c>
    </row>
    <row r="17" spans="1:11" x14ac:dyDescent="0.25">
      <c r="A17" s="24" t="s">
        <v>118</v>
      </c>
      <c r="B17" t="s">
        <v>299</v>
      </c>
      <c r="C17" s="21" t="s">
        <v>2</v>
      </c>
      <c r="F17" s="21" t="s">
        <v>17</v>
      </c>
      <c r="G17" s="25" t="s">
        <v>0</v>
      </c>
      <c r="I17" s="21" t="s">
        <v>18</v>
      </c>
      <c r="J17" s="25" t="s">
        <v>0</v>
      </c>
    </row>
    <row r="18" spans="1:11" x14ac:dyDescent="0.25">
      <c r="A18" s="24" t="s">
        <v>119</v>
      </c>
      <c r="B18" t="s">
        <v>300</v>
      </c>
      <c r="C18" s="21" t="s">
        <v>2</v>
      </c>
      <c r="F18" s="21" t="s">
        <v>17</v>
      </c>
      <c r="G18" s="25" t="s">
        <v>0</v>
      </c>
      <c r="I18" s="21" t="s">
        <v>18</v>
      </c>
      <c r="J18" s="25" t="s">
        <v>0</v>
      </c>
    </row>
    <row r="19" spans="1:11" x14ac:dyDescent="0.25">
      <c r="A19" s="24" t="s">
        <v>90</v>
      </c>
      <c r="B19" t="s">
        <v>301</v>
      </c>
      <c r="D19" s="22" t="s">
        <v>375</v>
      </c>
      <c r="E19" s="26" t="s">
        <v>275</v>
      </c>
      <c r="G19" s="22" t="s">
        <v>375</v>
      </c>
      <c r="H19" s="26" t="s">
        <v>275</v>
      </c>
      <c r="J19" s="22" t="s">
        <v>375</v>
      </c>
      <c r="K19" s="26" t="s">
        <v>275</v>
      </c>
    </row>
    <row r="20" spans="1:11" x14ac:dyDescent="0.25">
      <c r="A20" s="24" t="s">
        <v>91</v>
      </c>
      <c r="B20" t="s">
        <v>302</v>
      </c>
      <c r="D20" s="22" t="s">
        <v>376</v>
      </c>
      <c r="E20" s="26" t="s">
        <v>275</v>
      </c>
      <c r="G20" s="22" t="s">
        <v>376</v>
      </c>
      <c r="H20" s="26" t="s">
        <v>275</v>
      </c>
      <c r="J20" s="22" t="s">
        <v>376</v>
      </c>
      <c r="K20" s="26" t="s">
        <v>275</v>
      </c>
    </row>
    <row r="21" spans="1:11" x14ac:dyDescent="0.25">
      <c r="A21" s="24" t="s">
        <v>92</v>
      </c>
      <c r="B21" t="s">
        <v>303</v>
      </c>
      <c r="D21" s="22" t="s">
        <v>377</v>
      </c>
      <c r="E21" s="26" t="s">
        <v>275</v>
      </c>
      <c r="G21" s="22" t="s">
        <v>377</v>
      </c>
      <c r="H21" s="26" t="s">
        <v>275</v>
      </c>
      <c r="J21" s="22" t="s">
        <v>377</v>
      </c>
      <c r="K21" s="26" t="s">
        <v>275</v>
      </c>
    </row>
    <row r="22" spans="1:11" x14ac:dyDescent="0.25">
      <c r="A22" s="24" t="s">
        <v>95</v>
      </c>
      <c r="B22" t="s">
        <v>304</v>
      </c>
      <c r="C22" s="21" t="s">
        <v>383</v>
      </c>
      <c r="D22" s="22" t="s">
        <v>275</v>
      </c>
      <c r="F22" s="21" t="s">
        <v>383</v>
      </c>
      <c r="G22" s="29" t="s">
        <v>383</v>
      </c>
      <c r="H22" s="26" t="s">
        <v>275</v>
      </c>
      <c r="I22" s="21" t="s">
        <v>383</v>
      </c>
      <c r="J22" s="29" t="s">
        <v>389</v>
      </c>
      <c r="K22" s="26" t="s">
        <v>275</v>
      </c>
    </row>
    <row r="23" spans="1:11" x14ac:dyDescent="0.25">
      <c r="A23" s="24" t="s">
        <v>93</v>
      </c>
      <c r="B23" t="s">
        <v>305</v>
      </c>
      <c r="C23" s="21" t="s">
        <v>384</v>
      </c>
      <c r="D23" s="22" t="s">
        <v>275</v>
      </c>
      <c r="F23" s="21" t="s">
        <v>384</v>
      </c>
      <c r="G23" s="29" t="s">
        <v>384</v>
      </c>
      <c r="H23" s="26" t="s">
        <v>275</v>
      </c>
      <c r="I23" s="21" t="s">
        <v>384</v>
      </c>
      <c r="J23" s="29" t="s">
        <v>384</v>
      </c>
      <c r="K23" s="26" t="s">
        <v>275</v>
      </c>
    </row>
    <row r="24" spans="1:11" x14ac:dyDescent="0.25">
      <c r="A24" s="24" t="s">
        <v>94</v>
      </c>
      <c r="B24" t="s">
        <v>306</v>
      </c>
      <c r="C24" s="21" t="s">
        <v>385</v>
      </c>
      <c r="D24" s="22" t="s">
        <v>275</v>
      </c>
      <c r="F24" s="21" t="s">
        <v>385</v>
      </c>
      <c r="G24" s="29" t="s">
        <v>385</v>
      </c>
      <c r="H24" s="26" t="s">
        <v>275</v>
      </c>
      <c r="I24" s="21" t="s">
        <v>385</v>
      </c>
      <c r="J24" s="29" t="s">
        <v>385</v>
      </c>
      <c r="K24" s="26" t="s">
        <v>275</v>
      </c>
    </row>
    <row r="25" spans="1:11" x14ac:dyDescent="0.25">
      <c r="A25" s="24" t="s">
        <v>96</v>
      </c>
      <c r="B25" t="s">
        <v>307</v>
      </c>
      <c r="C25" s="21" t="s">
        <v>374</v>
      </c>
      <c r="D25" s="22" t="s">
        <v>275</v>
      </c>
      <c r="F25" s="21" t="s">
        <v>387</v>
      </c>
      <c r="G25" s="29" t="s">
        <v>374</v>
      </c>
      <c r="H25" s="26" t="s">
        <v>275</v>
      </c>
      <c r="I25" s="21" t="s">
        <v>388</v>
      </c>
      <c r="J25" s="29" t="s">
        <v>374</v>
      </c>
      <c r="K25" s="26" t="s">
        <v>275</v>
      </c>
    </row>
    <row r="26" spans="1:11" x14ac:dyDescent="0.25">
      <c r="A26" s="24" t="s">
        <v>97</v>
      </c>
      <c r="B26" t="s">
        <v>308</v>
      </c>
      <c r="C26" s="21" t="s">
        <v>386</v>
      </c>
      <c r="D26" s="22" t="s">
        <v>275</v>
      </c>
      <c r="F26" s="21" t="s">
        <v>386</v>
      </c>
      <c r="G26" s="29" t="s">
        <v>386</v>
      </c>
      <c r="H26" s="26" t="s">
        <v>275</v>
      </c>
      <c r="I26" s="21" t="s">
        <v>386</v>
      </c>
      <c r="J26" s="22" t="s">
        <v>390</v>
      </c>
      <c r="K26" s="26" t="s">
        <v>275</v>
      </c>
    </row>
    <row r="27" spans="1:11" x14ac:dyDescent="0.25">
      <c r="A27" s="24" t="s">
        <v>98</v>
      </c>
      <c r="B27" t="s">
        <v>309</v>
      </c>
      <c r="D27" s="22" t="s">
        <v>378</v>
      </c>
      <c r="E27" s="28" t="s">
        <v>378</v>
      </c>
      <c r="G27" s="22" t="s">
        <v>378</v>
      </c>
      <c r="H27" s="28" t="s">
        <v>378</v>
      </c>
      <c r="J27" s="22" t="s">
        <v>378</v>
      </c>
      <c r="K27" s="28" t="s">
        <v>378</v>
      </c>
    </row>
    <row r="28" spans="1:11" x14ac:dyDescent="0.25">
      <c r="A28" s="24" t="s">
        <v>99</v>
      </c>
      <c r="B28" t="s">
        <v>310</v>
      </c>
      <c r="D28" s="22" t="s">
        <v>379</v>
      </c>
      <c r="E28" s="28" t="s">
        <v>379</v>
      </c>
      <c r="G28" s="22" t="s">
        <v>379</v>
      </c>
      <c r="H28" s="28" t="s">
        <v>379</v>
      </c>
      <c r="J28" s="22" t="s">
        <v>379</v>
      </c>
      <c r="K28" s="28" t="s">
        <v>379</v>
      </c>
    </row>
    <row r="29" spans="1:11" x14ac:dyDescent="0.25">
      <c r="A29" s="24" t="s">
        <v>100</v>
      </c>
      <c r="B29" t="s">
        <v>311</v>
      </c>
      <c r="D29" s="22" t="s">
        <v>380</v>
      </c>
      <c r="E29" s="28" t="s">
        <v>380</v>
      </c>
      <c r="G29" s="22" t="s">
        <v>380</v>
      </c>
      <c r="H29" s="28" t="s">
        <v>380</v>
      </c>
      <c r="J29" s="22" t="s">
        <v>380</v>
      </c>
      <c r="K29" s="28" t="s">
        <v>380</v>
      </c>
    </row>
    <row r="30" spans="1:11" x14ac:dyDescent="0.25">
      <c r="A30" s="24" t="s">
        <v>101</v>
      </c>
      <c r="B30" t="s">
        <v>312</v>
      </c>
      <c r="D30" s="22" t="s">
        <v>381</v>
      </c>
      <c r="E30" s="28" t="s">
        <v>381</v>
      </c>
      <c r="G30" s="22" t="s">
        <v>381</v>
      </c>
      <c r="H30" s="28" t="s">
        <v>381</v>
      </c>
      <c r="J30" s="22" t="s">
        <v>381</v>
      </c>
      <c r="K30" s="28" t="s">
        <v>381</v>
      </c>
    </row>
    <row r="31" spans="1:11" x14ac:dyDescent="0.25">
      <c r="A31" s="24" t="s">
        <v>102</v>
      </c>
      <c r="B31" t="s">
        <v>313</v>
      </c>
      <c r="D31" s="22" t="s">
        <v>381</v>
      </c>
      <c r="E31" s="28" t="s">
        <v>381</v>
      </c>
      <c r="G31" s="22" t="s">
        <v>381</v>
      </c>
      <c r="H31" s="28" t="s">
        <v>381</v>
      </c>
      <c r="J31" s="22" t="s">
        <v>381</v>
      </c>
      <c r="K31" s="28" t="s">
        <v>381</v>
      </c>
    </row>
    <row r="32" spans="1:11" x14ac:dyDescent="0.25">
      <c r="A32" s="24" t="s">
        <v>103</v>
      </c>
      <c r="B32" t="s">
        <v>314</v>
      </c>
      <c r="D32" s="22" t="s">
        <v>382</v>
      </c>
      <c r="E32" s="28" t="s">
        <v>382</v>
      </c>
      <c r="G32" s="22" t="s">
        <v>382</v>
      </c>
      <c r="H32" s="28" t="s">
        <v>382</v>
      </c>
      <c r="J32" s="22" t="s">
        <v>382</v>
      </c>
      <c r="K32" s="28" t="s">
        <v>382</v>
      </c>
    </row>
    <row r="33" spans="1:11" x14ac:dyDescent="0.25">
      <c r="A33" s="24" t="s">
        <v>88</v>
      </c>
      <c r="B33" t="s">
        <v>315</v>
      </c>
    </row>
    <row r="34" spans="1:11" x14ac:dyDescent="0.25">
      <c r="A34" s="24" t="s">
        <v>89</v>
      </c>
      <c r="B34" t="s">
        <v>316</v>
      </c>
    </row>
    <row r="35" spans="1:11" x14ac:dyDescent="0.25">
      <c r="A35" s="24" t="s">
        <v>154</v>
      </c>
      <c r="B35" t="s">
        <v>317</v>
      </c>
      <c r="C35" s="21" t="s">
        <v>3</v>
      </c>
      <c r="D35" s="25" t="s">
        <v>14</v>
      </c>
      <c r="E35" s="23" t="s">
        <v>405</v>
      </c>
      <c r="F35" s="21" t="s">
        <v>5</v>
      </c>
      <c r="G35" s="25" t="s">
        <v>19</v>
      </c>
      <c r="H35" s="26" t="s">
        <v>27</v>
      </c>
      <c r="I35" s="21" t="s">
        <v>22</v>
      </c>
      <c r="J35" s="22" t="s">
        <v>28</v>
      </c>
      <c r="K35" s="23"/>
    </row>
    <row r="36" spans="1:11" x14ac:dyDescent="0.25">
      <c r="A36" s="24" t="s">
        <v>155</v>
      </c>
      <c r="B36" t="s">
        <v>318</v>
      </c>
      <c r="C36" s="21" t="s">
        <v>3</v>
      </c>
      <c r="D36" s="25" t="s">
        <v>14</v>
      </c>
      <c r="E36" s="23" t="s">
        <v>405</v>
      </c>
      <c r="F36" s="21" t="s">
        <v>5</v>
      </c>
      <c r="G36" s="25" t="s">
        <v>19</v>
      </c>
      <c r="H36" s="26" t="s">
        <v>27</v>
      </c>
      <c r="I36" s="21" t="s">
        <v>22</v>
      </c>
      <c r="J36" s="22" t="s">
        <v>28</v>
      </c>
      <c r="K36" s="23" t="s">
        <v>404</v>
      </c>
    </row>
    <row r="37" spans="1:11" x14ac:dyDescent="0.25">
      <c r="A37" s="24" t="s">
        <v>156</v>
      </c>
      <c r="B37" t="s">
        <v>319</v>
      </c>
      <c r="C37" s="21" t="s">
        <v>3</v>
      </c>
      <c r="D37" s="25" t="s">
        <v>14</v>
      </c>
      <c r="E37" s="23" t="s">
        <v>405</v>
      </c>
      <c r="F37" s="21" t="s">
        <v>5</v>
      </c>
      <c r="G37" s="25" t="s">
        <v>19</v>
      </c>
      <c r="H37" s="26" t="s">
        <v>27</v>
      </c>
      <c r="I37" s="21" t="s">
        <v>22</v>
      </c>
      <c r="J37" s="22" t="s">
        <v>28</v>
      </c>
      <c r="K37" s="23" t="s">
        <v>404</v>
      </c>
    </row>
    <row r="38" spans="1:11" x14ac:dyDescent="0.25">
      <c r="A38" s="24" t="s">
        <v>157</v>
      </c>
      <c r="B38" t="s">
        <v>320</v>
      </c>
      <c r="C38" s="21" t="s">
        <v>3</v>
      </c>
      <c r="D38" s="25" t="s">
        <v>14</v>
      </c>
      <c r="E38" s="23" t="s">
        <v>405</v>
      </c>
      <c r="F38" s="21" t="s">
        <v>5</v>
      </c>
      <c r="G38" s="25" t="s">
        <v>19</v>
      </c>
      <c r="H38" s="26" t="s">
        <v>27</v>
      </c>
      <c r="I38" s="21" t="s">
        <v>22</v>
      </c>
      <c r="J38" s="22" t="s">
        <v>28</v>
      </c>
      <c r="K38" s="23"/>
    </row>
    <row r="39" spans="1:11" x14ac:dyDescent="0.25">
      <c r="A39" s="24" t="s">
        <v>158</v>
      </c>
      <c r="B39" t="s">
        <v>321</v>
      </c>
      <c r="C39" s="21" t="s">
        <v>3</v>
      </c>
      <c r="D39" s="25" t="s">
        <v>14</v>
      </c>
      <c r="E39" s="23" t="s">
        <v>405</v>
      </c>
      <c r="F39" s="21" t="s">
        <v>5</v>
      </c>
      <c r="G39" s="25" t="s">
        <v>19</v>
      </c>
      <c r="H39" s="26" t="s">
        <v>27</v>
      </c>
      <c r="I39" s="21" t="s">
        <v>22</v>
      </c>
      <c r="J39" s="22" t="s">
        <v>28</v>
      </c>
      <c r="K39" s="23" t="s">
        <v>404</v>
      </c>
    </row>
    <row r="40" spans="1:11" x14ac:dyDescent="0.25">
      <c r="A40" s="24" t="s">
        <v>159</v>
      </c>
      <c r="B40" t="s">
        <v>322</v>
      </c>
      <c r="C40" s="21" t="s">
        <v>3</v>
      </c>
      <c r="D40" s="25" t="s">
        <v>14</v>
      </c>
      <c r="E40" s="23" t="s">
        <v>405</v>
      </c>
      <c r="F40" s="21" t="s">
        <v>5</v>
      </c>
      <c r="G40" s="25" t="s">
        <v>19</v>
      </c>
      <c r="H40" s="26" t="s">
        <v>27</v>
      </c>
      <c r="I40" s="21" t="s">
        <v>22</v>
      </c>
      <c r="J40" s="22" t="s">
        <v>28</v>
      </c>
      <c r="K40" s="23" t="s">
        <v>404</v>
      </c>
    </row>
    <row r="41" spans="1:11" x14ac:dyDescent="0.25">
      <c r="A41" s="24" t="s">
        <v>132</v>
      </c>
      <c r="B41" t="s">
        <v>323</v>
      </c>
      <c r="C41" s="21" t="s">
        <v>3</v>
      </c>
      <c r="D41" s="22" t="s">
        <v>402</v>
      </c>
      <c r="F41" s="21" t="s">
        <v>5</v>
      </c>
      <c r="G41" s="22" t="s">
        <v>403</v>
      </c>
      <c r="H41" s="23" t="s">
        <v>391</v>
      </c>
      <c r="I41" s="21" t="s">
        <v>22</v>
      </c>
      <c r="J41" s="22" t="s">
        <v>28</v>
      </c>
      <c r="K41" s="23"/>
    </row>
    <row r="42" spans="1:11" x14ac:dyDescent="0.25">
      <c r="A42" s="24" t="s">
        <v>133</v>
      </c>
      <c r="B42" t="s">
        <v>324</v>
      </c>
      <c r="C42" s="21" t="s">
        <v>3</v>
      </c>
      <c r="D42" s="22" t="s">
        <v>402</v>
      </c>
      <c r="F42" s="21" t="s">
        <v>5</v>
      </c>
      <c r="G42" s="22" t="s">
        <v>403</v>
      </c>
      <c r="H42" s="23" t="s">
        <v>391</v>
      </c>
      <c r="I42" s="21" t="s">
        <v>22</v>
      </c>
      <c r="J42" s="22" t="s">
        <v>28</v>
      </c>
      <c r="K42" s="23" t="s">
        <v>404</v>
      </c>
    </row>
    <row r="43" spans="1:11" x14ac:dyDescent="0.25">
      <c r="A43" s="24" t="s">
        <v>134</v>
      </c>
      <c r="B43" t="s">
        <v>325</v>
      </c>
      <c r="C43" s="21" t="s">
        <v>3</v>
      </c>
      <c r="D43" s="22" t="s">
        <v>402</v>
      </c>
      <c r="F43" s="21" t="s">
        <v>5</v>
      </c>
      <c r="G43" s="22" t="s">
        <v>403</v>
      </c>
      <c r="H43" s="23" t="s">
        <v>391</v>
      </c>
      <c r="I43" s="21" t="s">
        <v>22</v>
      </c>
      <c r="J43" s="22" t="s">
        <v>28</v>
      </c>
      <c r="K43" s="23" t="s">
        <v>404</v>
      </c>
    </row>
    <row r="44" spans="1:11" x14ac:dyDescent="0.25">
      <c r="A44" s="24" t="s">
        <v>135</v>
      </c>
      <c r="B44" t="s">
        <v>326</v>
      </c>
      <c r="C44" s="21" t="s">
        <v>3</v>
      </c>
      <c r="D44" s="22" t="s">
        <v>402</v>
      </c>
      <c r="F44" s="21" t="s">
        <v>5</v>
      </c>
      <c r="G44" s="22" t="s">
        <v>403</v>
      </c>
      <c r="H44" s="23" t="s">
        <v>391</v>
      </c>
      <c r="I44" s="21" t="s">
        <v>22</v>
      </c>
      <c r="J44" s="22" t="s">
        <v>28</v>
      </c>
      <c r="K44" s="23" t="s">
        <v>404</v>
      </c>
    </row>
    <row r="45" spans="1:11" x14ac:dyDescent="0.25">
      <c r="A45" s="24" t="s">
        <v>136</v>
      </c>
      <c r="B45" t="s">
        <v>327</v>
      </c>
      <c r="C45" s="21" t="s">
        <v>3</v>
      </c>
      <c r="D45" s="22" t="s">
        <v>402</v>
      </c>
      <c r="F45" s="21" t="s">
        <v>5</v>
      </c>
      <c r="G45" s="22" t="s">
        <v>403</v>
      </c>
      <c r="H45" s="23" t="s">
        <v>391</v>
      </c>
      <c r="I45" s="21" t="s">
        <v>22</v>
      </c>
      <c r="J45" s="22" t="s">
        <v>28</v>
      </c>
      <c r="K45" s="23"/>
    </row>
    <row r="46" spans="1:11" x14ac:dyDescent="0.25">
      <c r="A46" s="24" t="s">
        <v>137</v>
      </c>
      <c r="B46" t="s">
        <v>328</v>
      </c>
      <c r="C46" s="21" t="s">
        <v>3</v>
      </c>
      <c r="D46" s="22" t="s">
        <v>402</v>
      </c>
      <c r="F46" s="21" t="s">
        <v>5</v>
      </c>
      <c r="G46" s="22" t="s">
        <v>403</v>
      </c>
      <c r="H46" s="23" t="s">
        <v>391</v>
      </c>
      <c r="I46" s="21" t="s">
        <v>22</v>
      </c>
      <c r="J46" s="22" t="s">
        <v>28</v>
      </c>
      <c r="K46" s="23" t="s">
        <v>404</v>
      </c>
    </row>
    <row r="47" spans="1:11" x14ac:dyDescent="0.25">
      <c r="A47" s="24" t="s">
        <v>138</v>
      </c>
      <c r="B47" t="s">
        <v>329</v>
      </c>
      <c r="C47" s="21" t="s">
        <v>3</v>
      </c>
      <c r="D47" s="22" t="s">
        <v>402</v>
      </c>
      <c r="F47" s="21" t="s">
        <v>5</v>
      </c>
      <c r="G47" s="22" t="s">
        <v>403</v>
      </c>
      <c r="H47" s="23" t="s">
        <v>391</v>
      </c>
      <c r="I47" s="21" t="s">
        <v>22</v>
      </c>
      <c r="J47" s="22" t="s">
        <v>28</v>
      </c>
      <c r="K47" s="23" t="s">
        <v>404</v>
      </c>
    </row>
    <row r="48" spans="1:11" x14ac:dyDescent="0.25">
      <c r="A48" s="24" t="s">
        <v>139</v>
      </c>
      <c r="B48" t="s">
        <v>330</v>
      </c>
      <c r="C48" s="21" t="s">
        <v>3</v>
      </c>
      <c r="D48" s="22" t="s">
        <v>402</v>
      </c>
      <c r="F48" s="21" t="s">
        <v>5</v>
      </c>
      <c r="G48" s="22" t="s">
        <v>403</v>
      </c>
      <c r="H48" s="23" t="s">
        <v>391</v>
      </c>
      <c r="I48" s="21" t="s">
        <v>22</v>
      </c>
      <c r="J48" s="22" t="s">
        <v>28</v>
      </c>
      <c r="K48" s="23" t="s">
        <v>404</v>
      </c>
    </row>
    <row r="49" spans="1:11" x14ac:dyDescent="0.25">
      <c r="A49" s="24" t="s">
        <v>160</v>
      </c>
      <c r="B49" t="s">
        <v>331</v>
      </c>
      <c r="C49" s="21" t="s">
        <v>3</v>
      </c>
      <c r="D49" s="25" t="s">
        <v>14</v>
      </c>
      <c r="E49" s="23" t="s">
        <v>405</v>
      </c>
      <c r="F49" s="21" t="s">
        <v>5</v>
      </c>
      <c r="G49" s="25" t="s">
        <v>14</v>
      </c>
      <c r="H49" s="23" t="s">
        <v>407</v>
      </c>
      <c r="I49" s="21" t="s">
        <v>22</v>
      </c>
      <c r="J49" s="22" t="s">
        <v>28</v>
      </c>
      <c r="K49" s="23" t="s">
        <v>402</v>
      </c>
    </row>
    <row r="50" spans="1:11" x14ac:dyDescent="0.25">
      <c r="A50" s="24" t="s">
        <v>161</v>
      </c>
      <c r="B50" t="s">
        <v>332</v>
      </c>
      <c r="C50" s="21" t="s">
        <v>3</v>
      </c>
      <c r="D50" s="25" t="s">
        <v>14</v>
      </c>
      <c r="E50" s="23" t="s">
        <v>405</v>
      </c>
      <c r="F50" s="21" t="s">
        <v>5</v>
      </c>
      <c r="G50" s="25" t="s">
        <v>14</v>
      </c>
      <c r="H50" s="23" t="s">
        <v>407</v>
      </c>
      <c r="I50" s="21" t="s">
        <v>22</v>
      </c>
      <c r="J50" s="22" t="s">
        <v>28</v>
      </c>
      <c r="K50" s="23" t="s">
        <v>402</v>
      </c>
    </row>
    <row r="51" spans="1:11" x14ac:dyDescent="0.25">
      <c r="A51" s="24" t="s">
        <v>165</v>
      </c>
      <c r="B51" t="s">
        <v>333</v>
      </c>
      <c r="C51" s="21" t="s">
        <v>3</v>
      </c>
      <c r="D51" s="25" t="s">
        <v>14</v>
      </c>
      <c r="E51" s="23" t="s">
        <v>405</v>
      </c>
      <c r="F51" s="21" t="s">
        <v>5</v>
      </c>
      <c r="G51" s="25" t="s">
        <v>14</v>
      </c>
      <c r="H51" s="23" t="s">
        <v>407</v>
      </c>
      <c r="I51" s="21" t="s">
        <v>22</v>
      </c>
      <c r="J51" s="22" t="s">
        <v>28</v>
      </c>
      <c r="K51" s="23" t="s">
        <v>402</v>
      </c>
    </row>
    <row r="52" spans="1:11" x14ac:dyDescent="0.25">
      <c r="A52" s="24" t="s">
        <v>166</v>
      </c>
      <c r="B52" t="s">
        <v>334</v>
      </c>
      <c r="C52" s="21" t="s">
        <v>3</v>
      </c>
      <c r="D52" s="25" t="s">
        <v>14</v>
      </c>
      <c r="E52" s="23" t="s">
        <v>405</v>
      </c>
      <c r="F52" s="21" t="s">
        <v>5</v>
      </c>
      <c r="G52" s="25" t="s">
        <v>14</v>
      </c>
      <c r="H52" s="23" t="s">
        <v>407</v>
      </c>
      <c r="I52" s="21" t="s">
        <v>22</v>
      </c>
      <c r="J52" s="22" t="s">
        <v>28</v>
      </c>
      <c r="K52" s="23" t="s">
        <v>402</v>
      </c>
    </row>
    <row r="53" spans="1:11" x14ac:dyDescent="0.25">
      <c r="A53" s="24" t="s">
        <v>167</v>
      </c>
      <c r="B53" t="s">
        <v>335</v>
      </c>
      <c r="C53" s="21" t="s">
        <v>3</v>
      </c>
      <c r="D53" s="25" t="s">
        <v>14</v>
      </c>
      <c r="E53" s="23" t="s">
        <v>405</v>
      </c>
      <c r="F53" s="21" t="s">
        <v>5</v>
      </c>
      <c r="G53" s="25" t="s">
        <v>14</v>
      </c>
      <c r="H53" s="23" t="s">
        <v>407</v>
      </c>
      <c r="I53" s="21" t="s">
        <v>22</v>
      </c>
      <c r="J53" s="22" t="s">
        <v>28</v>
      </c>
      <c r="K53" s="23" t="s">
        <v>402</v>
      </c>
    </row>
    <row r="54" spans="1:11" x14ac:dyDescent="0.25">
      <c r="A54" s="24" t="s">
        <v>233</v>
      </c>
      <c r="B54" t="s">
        <v>336</v>
      </c>
      <c r="C54" s="21" t="s">
        <v>0</v>
      </c>
      <c r="D54" s="22" t="s">
        <v>398</v>
      </c>
      <c r="E54" s="23" t="s">
        <v>3</v>
      </c>
      <c r="F54" s="21" t="s">
        <v>4</v>
      </c>
      <c r="G54" s="22" t="s">
        <v>398</v>
      </c>
      <c r="H54" s="23" t="s">
        <v>3</v>
      </c>
      <c r="I54" s="21" t="s">
        <v>3</v>
      </c>
      <c r="J54" s="22" t="s">
        <v>398</v>
      </c>
      <c r="K54" s="23" t="s">
        <v>3</v>
      </c>
    </row>
    <row r="55" spans="1:11" x14ac:dyDescent="0.25">
      <c r="A55" s="24" t="s">
        <v>234</v>
      </c>
      <c r="B55" t="s">
        <v>337</v>
      </c>
      <c r="C55" s="21" t="s">
        <v>0</v>
      </c>
      <c r="D55" s="22" t="s">
        <v>398</v>
      </c>
      <c r="E55" s="23" t="s">
        <v>3</v>
      </c>
      <c r="F55" s="21" t="s">
        <v>4</v>
      </c>
      <c r="G55" s="22" t="s">
        <v>398</v>
      </c>
      <c r="H55" s="23" t="s">
        <v>3</v>
      </c>
      <c r="I55" s="21" t="s">
        <v>3</v>
      </c>
      <c r="J55" s="22" t="s">
        <v>398</v>
      </c>
      <c r="K55" s="23" t="s">
        <v>3</v>
      </c>
    </row>
    <row r="56" spans="1:11" x14ac:dyDescent="0.25">
      <c r="A56" s="24" t="s">
        <v>235</v>
      </c>
      <c r="B56" t="s">
        <v>338</v>
      </c>
      <c r="C56" s="21" t="s">
        <v>0</v>
      </c>
      <c r="D56" s="22" t="s">
        <v>398</v>
      </c>
      <c r="E56" s="23" t="s">
        <v>3</v>
      </c>
      <c r="F56" s="21" t="s">
        <v>4</v>
      </c>
      <c r="G56" s="22" t="s">
        <v>398</v>
      </c>
      <c r="H56" s="23" t="s">
        <v>3</v>
      </c>
      <c r="I56" s="21" t="s">
        <v>3</v>
      </c>
      <c r="J56" s="22" t="s">
        <v>398</v>
      </c>
      <c r="K56" s="23" t="s">
        <v>3</v>
      </c>
    </row>
    <row r="57" spans="1:11" x14ac:dyDescent="0.25">
      <c r="A57" s="24" t="s">
        <v>236</v>
      </c>
      <c r="B57" t="s">
        <v>339</v>
      </c>
      <c r="C57" s="21" t="s">
        <v>0</v>
      </c>
      <c r="D57" s="30" t="s">
        <v>392</v>
      </c>
      <c r="E57" s="23" t="s">
        <v>393</v>
      </c>
      <c r="F57" s="21" t="s">
        <v>4</v>
      </c>
      <c r="G57" s="30" t="s">
        <v>392</v>
      </c>
      <c r="H57" s="23" t="s">
        <v>393</v>
      </c>
      <c r="I57" s="21" t="s">
        <v>3</v>
      </c>
      <c r="J57" s="30" t="s">
        <v>392</v>
      </c>
      <c r="K57" s="23" t="s">
        <v>393</v>
      </c>
    </row>
    <row r="58" spans="1:11" x14ac:dyDescent="0.25">
      <c r="A58" s="24" t="s">
        <v>237</v>
      </c>
      <c r="B58" t="s">
        <v>340</v>
      </c>
      <c r="C58" s="21" t="s">
        <v>0</v>
      </c>
      <c r="D58" s="30" t="s">
        <v>394</v>
      </c>
      <c r="E58" s="23" t="s">
        <v>395</v>
      </c>
      <c r="F58" s="21" t="s">
        <v>4</v>
      </c>
      <c r="G58" s="30" t="s">
        <v>394</v>
      </c>
      <c r="H58" s="23" t="s">
        <v>395</v>
      </c>
      <c r="I58" s="21" t="s">
        <v>3</v>
      </c>
      <c r="J58" s="30" t="s">
        <v>394</v>
      </c>
      <c r="K58" s="23" t="s">
        <v>395</v>
      </c>
    </row>
    <row r="59" spans="1:11" x14ac:dyDescent="0.25">
      <c r="A59" s="24" t="s">
        <v>238</v>
      </c>
      <c r="B59" t="s">
        <v>341</v>
      </c>
      <c r="C59" s="21" t="s">
        <v>0</v>
      </c>
      <c r="D59" s="30" t="s">
        <v>396</v>
      </c>
      <c r="E59" s="23" t="s">
        <v>397</v>
      </c>
      <c r="F59" s="21" t="s">
        <v>4</v>
      </c>
      <c r="G59" s="30" t="s">
        <v>396</v>
      </c>
      <c r="H59" s="23" t="s">
        <v>397</v>
      </c>
      <c r="I59" s="21" t="s">
        <v>3</v>
      </c>
      <c r="J59" s="30" t="s">
        <v>396</v>
      </c>
      <c r="K59" s="23" t="s">
        <v>397</v>
      </c>
    </row>
    <row r="60" spans="1:11" x14ac:dyDescent="0.25">
      <c r="A60" s="24" t="s">
        <v>174</v>
      </c>
      <c r="B60" t="s">
        <v>342</v>
      </c>
    </row>
    <row r="61" spans="1:11" x14ac:dyDescent="0.25">
      <c r="A61" s="24" t="s">
        <v>175</v>
      </c>
      <c r="B61" t="s">
        <v>343</v>
      </c>
    </row>
    <row r="62" spans="1:11" x14ac:dyDescent="0.25">
      <c r="A62" s="24" t="s">
        <v>176</v>
      </c>
      <c r="B62" t="s">
        <v>344</v>
      </c>
    </row>
    <row r="63" spans="1:11" x14ac:dyDescent="0.25">
      <c r="A63" s="24" t="s">
        <v>171</v>
      </c>
      <c r="B63" t="s">
        <v>345</v>
      </c>
      <c r="C63" s="21" t="s">
        <v>0</v>
      </c>
      <c r="F63" s="21" t="s">
        <v>4</v>
      </c>
      <c r="I63" s="21" t="s">
        <v>3</v>
      </c>
    </row>
    <row r="64" spans="1:11" x14ac:dyDescent="0.25">
      <c r="A64" s="24" t="s">
        <v>172</v>
      </c>
      <c r="B64" t="s">
        <v>346</v>
      </c>
      <c r="C64" s="21" t="s">
        <v>0</v>
      </c>
      <c r="F64" s="21" t="s">
        <v>4</v>
      </c>
      <c r="I64" s="21" t="s">
        <v>3</v>
      </c>
    </row>
    <row r="65" spans="1:11" x14ac:dyDescent="0.25">
      <c r="A65" s="24" t="s">
        <v>173</v>
      </c>
      <c r="B65" t="s">
        <v>347</v>
      </c>
      <c r="C65" s="21" t="s">
        <v>0</v>
      </c>
      <c r="F65" s="21" t="s">
        <v>4</v>
      </c>
      <c r="I65" s="21" t="s">
        <v>3</v>
      </c>
    </row>
    <row r="66" spans="1:11" x14ac:dyDescent="0.25">
      <c r="A66" s="24" t="s">
        <v>168</v>
      </c>
      <c r="B66" t="s">
        <v>345</v>
      </c>
      <c r="C66" s="21" t="s">
        <v>0</v>
      </c>
      <c r="F66" s="21" t="s">
        <v>4</v>
      </c>
      <c r="I66" s="21" t="s">
        <v>3</v>
      </c>
    </row>
    <row r="67" spans="1:11" x14ac:dyDescent="0.25">
      <c r="A67" s="24" t="s">
        <v>169</v>
      </c>
      <c r="B67" t="s">
        <v>346</v>
      </c>
      <c r="C67" s="21" t="s">
        <v>0</v>
      </c>
      <c r="F67" s="21" t="s">
        <v>4</v>
      </c>
      <c r="I67" s="21" t="s">
        <v>3</v>
      </c>
    </row>
    <row r="68" spans="1:11" x14ac:dyDescent="0.25">
      <c r="A68" s="24" t="s">
        <v>170</v>
      </c>
      <c r="B68" t="s">
        <v>347</v>
      </c>
      <c r="C68" s="21" t="s">
        <v>0</v>
      </c>
      <c r="F68" s="21" t="s">
        <v>4</v>
      </c>
      <c r="I68" s="21" t="s">
        <v>3</v>
      </c>
    </row>
    <row r="69" spans="1:11" x14ac:dyDescent="0.25">
      <c r="A69" s="24" t="s">
        <v>162</v>
      </c>
      <c r="B69" t="s">
        <v>348</v>
      </c>
      <c r="C69" s="21" t="s">
        <v>4</v>
      </c>
      <c r="F69" s="21" t="s">
        <v>0</v>
      </c>
      <c r="I69" s="21" t="s">
        <v>0</v>
      </c>
    </row>
    <row r="70" spans="1:11" x14ac:dyDescent="0.25">
      <c r="A70" s="24" t="s">
        <v>163</v>
      </c>
      <c r="B70" t="s">
        <v>349</v>
      </c>
      <c r="C70" s="21" t="s">
        <v>4</v>
      </c>
      <c r="F70" s="21" t="s">
        <v>0</v>
      </c>
      <c r="I70" s="21" t="s">
        <v>0</v>
      </c>
    </row>
    <row r="71" spans="1:11" x14ac:dyDescent="0.25">
      <c r="A71" s="24" t="s">
        <v>164</v>
      </c>
      <c r="B71" t="s">
        <v>350</v>
      </c>
      <c r="C71" s="21" t="s">
        <v>4</v>
      </c>
      <c r="F71" s="21" t="s">
        <v>0</v>
      </c>
      <c r="I71" s="21" t="s">
        <v>0</v>
      </c>
    </row>
    <row r="72" spans="1:11" x14ac:dyDescent="0.25">
      <c r="A72" s="24" t="s">
        <v>140</v>
      </c>
      <c r="B72" t="s">
        <v>351</v>
      </c>
    </row>
    <row r="73" spans="1:11" x14ac:dyDescent="0.25">
      <c r="A73" s="24" t="s">
        <v>141</v>
      </c>
      <c r="B73" t="s">
        <v>352</v>
      </c>
    </row>
    <row r="74" spans="1:11" x14ac:dyDescent="0.25">
      <c r="A74" s="24" t="s">
        <v>142</v>
      </c>
      <c r="B74" t="s">
        <v>353</v>
      </c>
    </row>
    <row r="75" spans="1:11" x14ac:dyDescent="0.25">
      <c r="A75" s="24" t="s">
        <v>143</v>
      </c>
      <c r="B75" t="s">
        <v>354</v>
      </c>
    </row>
    <row r="76" spans="1:11" x14ac:dyDescent="0.25">
      <c r="A76" s="24" t="s">
        <v>144</v>
      </c>
      <c r="B76" t="s">
        <v>355</v>
      </c>
    </row>
    <row r="77" spans="1:11" x14ac:dyDescent="0.25">
      <c r="A77" s="24" t="s">
        <v>145</v>
      </c>
      <c r="B77" t="s">
        <v>356</v>
      </c>
    </row>
    <row r="78" spans="1:11" x14ac:dyDescent="0.25">
      <c r="A78" s="24" t="s">
        <v>146</v>
      </c>
      <c r="B78" t="s">
        <v>357</v>
      </c>
    </row>
    <row r="79" spans="1:11" x14ac:dyDescent="0.25">
      <c r="A79" s="24" t="s">
        <v>147</v>
      </c>
      <c r="B79" t="s">
        <v>358</v>
      </c>
      <c r="C79" s="21" t="s">
        <v>4</v>
      </c>
      <c r="E79" s="28" t="s">
        <v>30</v>
      </c>
      <c r="F79" s="21" t="s">
        <v>5</v>
      </c>
      <c r="G79" s="25" t="s">
        <v>19</v>
      </c>
      <c r="H79" s="23" t="s">
        <v>406</v>
      </c>
      <c r="I79" s="21" t="s">
        <v>22</v>
      </c>
      <c r="J79" s="22" t="s">
        <v>28</v>
      </c>
      <c r="K79" s="26" t="s">
        <v>29</v>
      </c>
    </row>
    <row r="80" spans="1:11" x14ac:dyDescent="0.25">
      <c r="A80" s="24" t="s">
        <v>148</v>
      </c>
      <c r="B80" t="s">
        <v>359</v>
      </c>
      <c r="C80" s="21" t="s">
        <v>4</v>
      </c>
      <c r="E80" s="28" t="s">
        <v>30</v>
      </c>
      <c r="F80" s="21" t="s">
        <v>5</v>
      </c>
      <c r="G80" s="25" t="s">
        <v>19</v>
      </c>
      <c r="H80" s="23" t="s">
        <v>406</v>
      </c>
      <c r="I80" s="21" t="s">
        <v>22</v>
      </c>
      <c r="J80" s="22" t="s">
        <v>28</v>
      </c>
      <c r="K80" s="26" t="s">
        <v>29</v>
      </c>
    </row>
    <row r="81" spans="1:11" x14ac:dyDescent="0.25">
      <c r="A81" s="24" t="s">
        <v>149</v>
      </c>
      <c r="B81" t="s">
        <v>360</v>
      </c>
      <c r="C81" s="21" t="s">
        <v>4</v>
      </c>
      <c r="D81" s="31" t="s">
        <v>30</v>
      </c>
      <c r="F81" s="21" t="s">
        <v>5</v>
      </c>
      <c r="G81" s="25" t="s">
        <v>19</v>
      </c>
      <c r="H81" s="23" t="s">
        <v>406</v>
      </c>
      <c r="I81" s="21" t="s">
        <v>22</v>
      </c>
      <c r="J81" s="22" t="s">
        <v>28</v>
      </c>
      <c r="K81" s="26" t="s">
        <v>29</v>
      </c>
    </row>
    <row r="82" spans="1:11" x14ac:dyDescent="0.25">
      <c r="A82" s="24" t="s">
        <v>150</v>
      </c>
      <c r="B82" t="s">
        <v>361</v>
      </c>
      <c r="C82" s="21" t="s">
        <v>4</v>
      </c>
      <c r="D82" s="22" t="s">
        <v>30</v>
      </c>
      <c r="F82" s="21" t="s">
        <v>5</v>
      </c>
      <c r="G82" s="25" t="s">
        <v>19</v>
      </c>
      <c r="H82" s="23" t="s">
        <v>406</v>
      </c>
      <c r="I82" s="21" t="s">
        <v>22</v>
      </c>
      <c r="J82" s="22" t="s">
        <v>28</v>
      </c>
      <c r="K82" s="26" t="s">
        <v>29</v>
      </c>
    </row>
    <row r="83" spans="1:11" x14ac:dyDescent="0.25">
      <c r="A83" s="24" t="s">
        <v>151</v>
      </c>
      <c r="B83" t="s">
        <v>362</v>
      </c>
      <c r="C83" s="21" t="s">
        <v>4</v>
      </c>
      <c r="E83" s="28" t="s">
        <v>30</v>
      </c>
      <c r="F83" s="21" t="s">
        <v>5</v>
      </c>
      <c r="G83" s="25" t="s">
        <v>19</v>
      </c>
      <c r="H83" s="23" t="s">
        <v>406</v>
      </c>
      <c r="I83" s="21" t="s">
        <v>22</v>
      </c>
      <c r="J83" s="22" t="s">
        <v>28</v>
      </c>
      <c r="K83" s="26" t="s">
        <v>29</v>
      </c>
    </row>
    <row r="84" spans="1:11" x14ac:dyDescent="0.25">
      <c r="A84" s="24" t="s">
        <v>152</v>
      </c>
      <c r="B84" t="s">
        <v>363</v>
      </c>
      <c r="C84" s="21" t="s">
        <v>4</v>
      </c>
      <c r="E84" s="28" t="s">
        <v>30</v>
      </c>
      <c r="F84" s="21" t="s">
        <v>5</v>
      </c>
      <c r="G84" s="25" t="s">
        <v>19</v>
      </c>
      <c r="H84" s="23" t="s">
        <v>406</v>
      </c>
      <c r="I84" s="21" t="s">
        <v>22</v>
      </c>
      <c r="J84" s="22" t="s">
        <v>28</v>
      </c>
      <c r="K84" s="26" t="s">
        <v>29</v>
      </c>
    </row>
    <row r="85" spans="1:11" x14ac:dyDescent="0.25">
      <c r="A85" s="24" t="s">
        <v>125</v>
      </c>
      <c r="B85" t="s">
        <v>364</v>
      </c>
      <c r="C85" s="21" t="s">
        <v>4</v>
      </c>
      <c r="D85" s="22" t="s">
        <v>30</v>
      </c>
      <c r="F85" s="21" t="s">
        <v>5</v>
      </c>
      <c r="I85" s="21" t="s">
        <v>22</v>
      </c>
    </row>
    <row r="86" spans="1:11" x14ac:dyDescent="0.25">
      <c r="A86" s="24" t="s">
        <v>126</v>
      </c>
      <c r="B86" t="s">
        <v>365</v>
      </c>
      <c r="C86" s="21" t="s">
        <v>4</v>
      </c>
      <c r="D86" s="22" t="s">
        <v>30</v>
      </c>
      <c r="F86" s="21" t="s">
        <v>5</v>
      </c>
      <c r="I86" s="21" t="s">
        <v>22</v>
      </c>
    </row>
    <row r="87" spans="1:11" x14ac:dyDescent="0.25">
      <c r="A87" s="24" t="s">
        <v>127</v>
      </c>
      <c r="B87" t="s">
        <v>366</v>
      </c>
      <c r="C87" s="21" t="s">
        <v>4</v>
      </c>
      <c r="D87" s="22" t="s">
        <v>30</v>
      </c>
      <c r="F87" s="21" t="s">
        <v>5</v>
      </c>
      <c r="I87" s="21" t="s">
        <v>22</v>
      </c>
    </row>
    <row r="88" spans="1:11" x14ac:dyDescent="0.25">
      <c r="A88" s="24" t="s">
        <v>128</v>
      </c>
      <c r="B88" t="s">
        <v>367</v>
      </c>
      <c r="C88" s="21" t="s">
        <v>4</v>
      </c>
      <c r="D88" s="22" t="s">
        <v>30</v>
      </c>
      <c r="F88" s="21" t="s">
        <v>5</v>
      </c>
      <c r="I88" s="21" t="s">
        <v>22</v>
      </c>
    </row>
    <row r="89" spans="1:11" x14ac:dyDescent="0.25">
      <c r="A89" s="24" t="s">
        <v>122</v>
      </c>
      <c r="B89" t="s">
        <v>368</v>
      </c>
      <c r="C89" s="21" t="s">
        <v>4</v>
      </c>
      <c r="D89" s="22" t="s">
        <v>30</v>
      </c>
      <c r="F89" s="21" t="s">
        <v>5</v>
      </c>
      <c r="I89" s="21" t="s">
        <v>22</v>
      </c>
    </row>
    <row r="90" spans="1:11" x14ac:dyDescent="0.25">
      <c r="A90" s="24" t="s">
        <v>123</v>
      </c>
      <c r="B90" t="s">
        <v>369</v>
      </c>
      <c r="C90" s="21" t="s">
        <v>4</v>
      </c>
      <c r="D90" s="22" t="s">
        <v>30</v>
      </c>
      <c r="F90" s="21" t="s">
        <v>5</v>
      </c>
      <c r="I90" s="21" t="s">
        <v>22</v>
      </c>
    </row>
    <row r="91" spans="1:11" x14ac:dyDescent="0.25">
      <c r="A91" s="24" t="s">
        <v>124</v>
      </c>
      <c r="B91" t="s">
        <v>370</v>
      </c>
      <c r="C91" s="21" t="s">
        <v>4</v>
      </c>
      <c r="D91" s="22" t="s">
        <v>30</v>
      </c>
      <c r="F91" s="21" t="s">
        <v>5</v>
      </c>
      <c r="I91" s="21" t="s">
        <v>22</v>
      </c>
    </row>
    <row r="92" spans="1:11" x14ac:dyDescent="0.25">
      <c r="A92" s="24" t="s">
        <v>129</v>
      </c>
      <c r="B92" t="s">
        <v>371</v>
      </c>
      <c r="C92" s="21" t="s">
        <v>4</v>
      </c>
      <c r="D92" s="22" t="s">
        <v>30</v>
      </c>
      <c r="F92" s="21" t="s">
        <v>5</v>
      </c>
      <c r="I92" s="21" t="s">
        <v>22</v>
      </c>
    </row>
    <row r="93" spans="1:11" x14ac:dyDescent="0.25">
      <c r="A93" s="24" t="s">
        <v>130</v>
      </c>
      <c r="B93" t="s">
        <v>372</v>
      </c>
      <c r="C93" s="21" t="s">
        <v>4</v>
      </c>
      <c r="D93" s="22" t="s">
        <v>30</v>
      </c>
      <c r="F93" s="21" t="s">
        <v>5</v>
      </c>
      <c r="I93" s="21" t="s">
        <v>22</v>
      </c>
    </row>
    <row r="94" spans="1:11" x14ac:dyDescent="0.25">
      <c r="A94" s="24" t="s">
        <v>131</v>
      </c>
      <c r="B94" t="s">
        <v>373</v>
      </c>
      <c r="C94" s="21" t="s">
        <v>4</v>
      </c>
      <c r="D94" s="22" t="s">
        <v>30</v>
      </c>
      <c r="F94" s="21" t="s">
        <v>5</v>
      </c>
      <c r="I94" s="21" t="s">
        <v>22</v>
      </c>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45</v>
      </c>
      <c r="B1" t="s">
        <v>31</v>
      </c>
      <c r="C1" t="s">
        <v>32</v>
      </c>
      <c r="D1" t="s">
        <v>33</v>
      </c>
      <c r="E1" t="s">
        <v>38</v>
      </c>
      <c r="F1" t="s">
        <v>39</v>
      </c>
      <c r="G1" t="s">
        <v>44</v>
      </c>
      <c r="I1" t="s">
        <v>34</v>
      </c>
      <c r="J1" t="s">
        <v>35</v>
      </c>
      <c r="K1" t="s">
        <v>36</v>
      </c>
      <c r="L1" t="s">
        <v>37</v>
      </c>
      <c r="M1" t="s">
        <v>40</v>
      </c>
      <c r="N1" t="s">
        <v>41</v>
      </c>
      <c r="O1" t="s">
        <v>42</v>
      </c>
      <c r="P1" t="s">
        <v>43</v>
      </c>
    </row>
    <row r="2" spans="1:16" x14ac:dyDescent="0.25">
      <c r="A2" s="11" t="s">
        <v>114</v>
      </c>
      <c r="B2">
        <v>40</v>
      </c>
      <c r="E2">
        <v>80</v>
      </c>
      <c r="F2">
        <v>85</v>
      </c>
      <c r="G2">
        <v>60</v>
      </c>
      <c r="I2">
        <v>50</v>
      </c>
      <c r="J2">
        <v>2</v>
      </c>
      <c r="K2">
        <v>25</v>
      </c>
      <c r="L2">
        <v>84</v>
      </c>
      <c r="M2">
        <v>85</v>
      </c>
      <c r="N2">
        <v>5</v>
      </c>
      <c r="O2">
        <v>20</v>
      </c>
    </row>
    <row r="3" spans="1:16" x14ac:dyDescent="0.25">
      <c r="A3" s="11" t="s">
        <v>109</v>
      </c>
      <c r="B3">
        <v>9.6</v>
      </c>
      <c r="E3">
        <v>2.9</v>
      </c>
      <c r="F3">
        <v>14</v>
      </c>
      <c r="G3">
        <v>12</v>
      </c>
      <c r="I3">
        <v>27</v>
      </c>
      <c r="J3">
        <v>2.8</v>
      </c>
      <c r="K3">
        <v>10.6</v>
      </c>
      <c r="L3">
        <v>29</v>
      </c>
      <c r="M3">
        <v>17</v>
      </c>
      <c r="N3">
        <v>12</v>
      </c>
      <c r="O3">
        <v>6</v>
      </c>
    </row>
    <row r="4" spans="1:16" x14ac:dyDescent="0.25">
      <c r="A4" s="11" t="s">
        <v>111</v>
      </c>
      <c r="B4">
        <v>20</v>
      </c>
      <c r="E4">
        <v>4</v>
      </c>
      <c r="F4">
        <v>20</v>
      </c>
      <c r="G4">
        <v>55</v>
      </c>
      <c r="I4">
        <v>55</v>
      </c>
      <c r="J4">
        <v>0.8</v>
      </c>
      <c r="K4">
        <v>13.2</v>
      </c>
      <c r="L4">
        <v>68</v>
      </c>
      <c r="M4">
        <v>60</v>
      </c>
      <c r="N4">
        <v>45</v>
      </c>
      <c r="O4">
        <v>10.5</v>
      </c>
    </row>
    <row r="5" spans="1:16" x14ac:dyDescent="0.25">
      <c r="A5" s="11" t="s">
        <v>110</v>
      </c>
      <c r="B5">
        <v>100</v>
      </c>
      <c r="E5">
        <v>25</v>
      </c>
      <c r="F5">
        <v>60</v>
      </c>
      <c r="G5">
        <v>78</v>
      </c>
      <c r="I5">
        <v>105</v>
      </c>
      <c r="J5">
        <v>7.2</v>
      </c>
      <c r="K5">
        <v>34.700000000000003</v>
      </c>
      <c r="L5">
        <v>110</v>
      </c>
      <c r="M5">
        <v>100</v>
      </c>
      <c r="N5">
        <v>70</v>
      </c>
      <c r="O5">
        <v>25</v>
      </c>
    </row>
    <row r="6" spans="1:16" x14ac:dyDescent="0.25">
      <c r="A6" s="11" t="s">
        <v>112</v>
      </c>
      <c r="B6">
        <v>40</v>
      </c>
      <c r="E6">
        <v>80</v>
      </c>
      <c r="F6">
        <v>50</v>
      </c>
      <c r="G6">
        <v>50</v>
      </c>
      <c r="I6">
        <v>20</v>
      </c>
      <c r="J6">
        <v>1</v>
      </c>
      <c r="K6">
        <v>21</v>
      </c>
      <c r="L6">
        <v>20</v>
      </c>
      <c r="M6">
        <v>55</v>
      </c>
      <c r="N6">
        <v>5</v>
      </c>
      <c r="O6">
        <v>20</v>
      </c>
    </row>
    <row r="7" spans="1:16" x14ac:dyDescent="0.25">
      <c r="A7" s="11" t="s">
        <v>113</v>
      </c>
      <c r="B7">
        <v>12</v>
      </c>
      <c r="E7">
        <v>3500</v>
      </c>
      <c r="F7">
        <v>45</v>
      </c>
      <c r="G7">
        <v>100</v>
      </c>
      <c r="I7">
        <v>17</v>
      </c>
      <c r="J7">
        <v>36</v>
      </c>
      <c r="K7">
        <v>106</v>
      </c>
      <c r="L7">
        <v>15</v>
      </c>
      <c r="M7">
        <v>75</v>
      </c>
      <c r="N7">
        <v>15</v>
      </c>
      <c r="O7">
        <v>60</v>
      </c>
    </row>
    <row r="8" spans="1:16" x14ac:dyDescent="0.25">
      <c r="A8" s="11" t="s">
        <v>104</v>
      </c>
      <c r="F8">
        <v>7.5</v>
      </c>
      <c r="I8">
        <v>10</v>
      </c>
      <c r="L8">
        <v>14</v>
      </c>
      <c r="M8">
        <v>6</v>
      </c>
      <c r="N8">
        <v>8</v>
      </c>
    </row>
    <row r="9" spans="1:16" x14ac:dyDescent="0.25">
      <c r="A9" s="11" t="s">
        <v>106</v>
      </c>
      <c r="F9">
        <v>10</v>
      </c>
      <c r="I9">
        <v>28</v>
      </c>
      <c r="L9">
        <v>25</v>
      </c>
      <c r="M9">
        <v>40</v>
      </c>
      <c r="N9">
        <v>15</v>
      </c>
    </row>
    <row r="10" spans="1:16" x14ac:dyDescent="0.25">
      <c r="A10" s="11" t="s">
        <v>105</v>
      </c>
      <c r="F10">
        <v>44</v>
      </c>
      <c r="I10">
        <v>58</v>
      </c>
      <c r="L10">
        <v>54</v>
      </c>
      <c r="M10">
        <v>60</v>
      </c>
      <c r="N10">
        <v>20</v>
      </c>
    </row>
    <row r="11" spans="1:16" x14ac:dyDescent="0.25">
      <c r="A11" s="11" t="s">
        <v>107</v>
      </c>
      <c r="F11">
        <v>50</v>
      </c>
      <c r="I11">
        <v>40</v>
      </c>
      <c r="L11">
        <v>40</v>
      </c>
      <c r="M11">
        <v>40</v>
      </c>
      <c r="N11">
        <v>5</v>
      </c>
    </row>
    <row r="12" spans="1:16" x14ac:dyDescent="0.25">
      <c r="A12" s="11" t="s">
        <v>108</v>
      </c>
      <c r="F12">
        <v>150</v>
      </c>
      <c r="I12">
        <v>153</v>
      </c>
      <c r="L12">
        <v>100</v>
      </c>
      <c r="M12">
        <v>150</v>
      </c>
      <c r="N12">
        <v>10</v>
      </c>
    </row>
    <row r="13" spans="1:16" x14ac:dyDescent="0.25">
      <c r="A13" s="11" t="s">
        <v>115</v>
      </c>
      <c r="E13">
        <v>0.5</v>
      </c>
      <c r="F13">
        <v>1.7</v>
      </c>
      <c r="G13">
        <v>1</v>
      </c>
      <c r="J13">
        <v>0.4</v>
      </c>
      <c r="L13">
        <v>5</v>
      </c>
      <c r="M13">
        <v>2</v>
      </c>
      <c r="O13">
        <v>0</v>
      </c>
    </row>
    <row r="14" spans="1:16" x14ac:dyDescent="0.25">
      <c r="A14" s="11" t="s">
        <v>117</v>
      </c>
      <c r="E14">
        <v>0</v>
      </c>
      <c r="F14">
        <v>2</v>
      </c>
      <c r="G14">
        <v>2</v>
      </c>
      <c r="J14">
        <v>0.1</v>
      </c>
      <c r="L14">
        <v>12</v>
      </c>
      <c r="M14">
        <v>4</v>
      </c>
      <c r="O14">
        <v>1</v>
      </c>
    </row>
    <row r="15" spans="1:16" x14ac:dyDescent="0.25">
      <c r="A15" s="11" t="s">
        <v>116</v>
      </c>
      <c r="E15">
        <v>1.5</v>
      </c>
      <c r="F15">
        <v>10</v>
      </c>
      <c r="G15">
        <v>5</v>
      </c>
      <c r="J15">
        <v>0.9</v>
      </c>
      <c r="L15">
        <v>27.5</v>
      </c>
      <c r="M15">
        <v>15</v>
      </c>
      <c r="O15">
        <v>3</v>
      </c>
    </row>
    <row r="16" spans="1:16" x14ac:dyDescent="0.25">
      <c r="A16" s="11" t="s">
        <v>118</v>
      </c>
      <c r="E16">
        <v>3</v>
      </c>
      <c r="F16">
        <v>30</v>
      </c>
      <c r="G16">
        <v>5</v>
      </c>
      <c r="J16">
        <v>1</v>
      </c>
      <c r="L16">
        <v>40</v>
      </c>
      <c r="M16">
        <v>20</v>
      </c>
      <c r="O16">
        <v>3</v>
      </c>
    </row>
    <row r="17" spans="1:15" x14ac:dyDescent="0.25">
      <c r="A17" s="11" t="s">
        <v>119</v>
      </c>
      <c r="E17">
        <v>1000</v>
      </c>
      <c r="F17">
        <v>1000</v>
      </c>
      <c r="G17">
        <v>25</v>
      </c>
      <c r="J17">
        <v>108</v>
      </c>
      <c r="L17">
        <v>700</v>
      </c>
      <c r="M17">
        <v>300</v>
      </c>
      <c r="O17">
        <v>40</v>
      </c>
    </row>
    <row r="18" spans="1:15" x14ac:dyDescent="0.25">
      <c r="A18" s="11" t="s">
        <v>90</v>
      </c>
      <c r="E18">
        <v>3.5</v>
      </c>
      <c r="F18">
        <v>13</v>
      </c>
      <c r="M18">
        <v>7</v>
      </c>
    </row>
    <row r="19" spans="1:15" x14ac:dyDescent="0.25">
      <c r="A19" s="11" t="s">
        <v>91</v>
      </c>
      <c r="E19">
        <v>25</v>
      </c>
      <c r="F19">
        <v>55</v>
      </c>
      <c r="M19">
        <v>45</v>
      </c>
    </row>
    <row r="20" spans="1:15" x14ac:dyDescent="0.25">
      <c r="A20" s="11" t="s">
        <v>92</v>
      </c>
      <c r="E20">
        <v>100</v>
      </c>
      <c r="F20">
        <v>5</v>
      </c>
      <c r="M20">
        <v>15</v>
      </c>
    </row>
    <row r="21" spans="1:15" x14ac:dyDescent="0.25">
      <c r="A21" s="11" t="s">
        <v>95</v>
      </c>
      <c r="F21">
        <v>33.35</v>
      </c>
      <c r="I21">
        <v>47.36</v>
      </c>
      <c r="M21">
        <v>33.35</v>
      </c>
    </row>
    <row r="22" spans="1:15" x14ac:dyDescent="0.25">
      <c r="A22" s="11" t="s">
        <v>93</v>
      </c>
      <c r="F22">
        <v>9</v>
      </c>
      <c r="I22">
        <v>20.6</v>
      </c>
      <c r="M22">
        <v>9</v>
      </c>
    </row>
    <row r="23" spans="1:15" x14ac:dyDescent="0.25">
      <c r="A23" s="11" t="s">
        <v>94</v>
      </c>
      <c r="F23">
        <v>50</v>
      </c>
      <c r="I23">
        <v>71</v>
      </c>
      <c r="M23">
        <v>50</v>
      </c>
    </row>
    <row r="24" spans="1:15" x14ac:dyDescent="0.25">
      <c r="A24" s="11" t="s">
        <v>96</v>
      </c>
      <c r="F24">
        <v>0.5071</v>
      </c>
      <c r="I24">
        <v>1.4315199999999999</v>
      </c>
      <c r="M24">
        <v>0.10142</v>
      </c>
    </row>
    <row r="25" spans="1:15" x14ac:dyDescent="0.25">
      <c r="A25" s="11" t="s">
        <v>97</v>
      </c>
      <c r="F25">
        <v>5</v>
      </c>
      <c r="I25">
        <v>7</v>
      </c>
      <c r="M25">
        <v>1</v>
      </c>
    </row>
    <row r="26" spans="1:15" x14ac:dyDescent="0.25">
      <c r="A26" s="11" t="s">
        <v>98</v>
      </c>
      <c r="E26">
        <v>3.5</v>
      </c>
      <c r="F26">
        <v>11</v>
      </c>
      <c r="G26">
        <v>12</v>
      </c>
      <c r="I26">
        <v>20.6</v>
      </c>
      <c r="L26">
        <v>11.3</v>
      </c>
      <c r="M26">
        <v>7</v>
      </c>
      <c r="O26">
        <v>5</v>
      </c>
    </row>
    <row r="27" spans="1:15" x14ac:dyDescent="0.25">
      <c r="A27" s="11" t="s">
        <v>99</v>
      </c>
      <c r="E27">
        <v>20</v>
      </c>
      <c r="F27">
        <v>50</v>
      </c>
      <c r="G27">
        <v>70</v>
      </c>
      <c r="I27">
        <v>65</v>
      </c>
      <c r="L27">
        <v>51.3</v>
      </c>
      <c r="M27">
        <v>40</v>
      </c>
      <c r="O27">
        <v>20</v>
      </c>
    </row>
    <row r="28" spans="1:15" x14ac:dyDescent="0.25">
      <c r="A28" s="11" t="s">
        <v>100</v>
      </c>
      <c r="E28">
        <v>150</v>
      </c>
      <c r="F28">
        <v>10</v>
      </c>
      <c r="G28">
        <v>3</v>
      </c>
      <c r="I28">
        <v>7</v>
      </c>
      <c r="L28">
        <v>5</v>
      </c>
      <c r="M28">
        <v>15</v>
      </c>
      <c r="O28">
        <v>4</v>
      </c>
    </row>
    <row r="29" spans="1:15" x14ac:dyDescent="0.25">
      <c r="A29" s="11" t="s">
        <v>101</v>
      </c>
      <c r="B29">
        <v>9</v>
      </c>
      <c r="E29">
        <v>3.5</v>
      </c>
      <c r="F29">
        <v>11</v>
      </c>
      <c r="G29">
        <v>10</v>
      </c>
      <c r="I29">
        <v>20.6</v>
      </c>
      <c r="L29">
        <v>11.3</v>
      </c>
      <c r="M29">
        <v>7</v>
      </c>
      <c r="O29">
        <v>5</v>
      </c>
    </row>
    <row r="30" spans="1:15" x14ac:dyDescent="0.25">
      <c r="A30" s="11" t="s">
        <v>102</v>
      </c>
      <c r="B30">
        <v>60</v>
      </c>
      <c r="E30">
        <v>15</v>
      </c>
      <c r="F30">
        <v>40</v>
      </c>
      <c r="G30">
        <v>60</v>
      </c>
      <c r="I30">
        <v>50</v>
      </c>
      <c r="L30">
        <v>26</v>
      </c>
      <c r="M30">
        <v>20</v>
      </c>
      <c r="O30">
        <v>15</v>
      </c>
    </row>
    <row r="31" spans="1:15" x14ac:dyDescent="0.25">
      <c r="A31" s="11" t="s">
        <v>103</v>
      </c>
      <c r="B31">
        <v>3</v>
      </c>
      <c r="E31">
        <v>150</v>
      </c>
      <c r="F31">
        <v>5</v>
      </c>
      <c r="G31">
        <v>3</v>
      </c>
      <c r="I31">
        <v>7</v>
      </c>
      <c r="L31">
        <v>60</v>
      </c>
      <c r="M31">
        <v>15</v>
      </c>
      <c r="O31">
        <v>3</v>
      </c>
    </row>
    <row r="32" spans="1:15" x14ac:dyDescent="0.25">
      <c r="A32" s="11" t="s">
        <v>88</v>
      </c>
      <c r="E32">
        <v>4</v>
      </c>
      <c r="F32">
        <v>15</v>
      </c>
      <c r="I32">
        <v>58</v>
      </c>
      <c r="L32">
        <v>50</v>
      </c>
    </row>
    <row r="33" spans="1:16" x14ac:dyDescent="0.25">
      <c r="A33" s="11" t="s">
        <v>89</v>
      </c>
      <c r="E33">
        <v>0</v>
      </c>
      <c r="F33">
        <v>5</v>
      </c>
      <c r="I33">
        <v>28</v>
      </c>
      <c r="L33">
        <v>5</v>
      </c>
    </row>
    <row r="34" spans="1:16" x14ac:dyDescent="0.25">
      <c r="A34" s="11" t="s">
        <v>154</v>
      </c>
      <c r="B34">
        <v>2.2000000000000002</v>
      </c>
      <c r="C34">
        <v>5</v>
      </c>
      <c r="D34">
        <v>3</v>
      </c>
      <c r="E34">
        <v>5</v>
      </c>
      <c r="F34">
        <v>6</v>
      </c>
      <c r="G34">
        <v>5</v>
      </c>
      <c r="I34">
        <v>5</v>
      </c>
      <c r="J34">
        <v>1.7</v>
      </c>
      <c r="K34">
        <v>3.9</v>
      </c>
      <c r="L34">
        <v>3.1</v>
      </c>
      <c r="M34">
        <v>10</v>
      </c>
      <c r="N34">
        <v>10</v>
      </c>
      <c r="O34">
        <v>3.5</v>
      </c>
    </row>
    <row r="35" spans="1:16" x14ac:dyDescent="0.25">
      <c r="A35" s="11" t="s">
        <v>155</v>
      </c>
      <c r="B35">
        <v>21.6</v>
      </c>
      <c r="C35">
        <v>70</v>
      </c>
      <c r="D35">
        <v>2</v>
      </c>
      <c r="E35">
        <v>10</v>
      </c>
      <c r="F35">
        <v>30</v>
      </c>
      <c r="G35">
        <v>80</v>
      </c>
      <c r="I35">
        <v>60</v>
      </c>
      <c r="J35">
        <v>40</v>
      </c>
      <c r="K35">
        <v>33</v>
      </c>
      <c r="L35">
        <v>8</v>
      </c>
      <c r="M35">
        <v>25</v>
      </c>
      <c r="N35">
        <v>10</v>
      </c>
      <c r="O35">
        <v>85</v>
      </c>
    </row>
    <row r="36" spans="1:16" x14ac:dyDescent="0.25">
      <c r="A36" s="11" t="s">
        <v>156</v>
      </c>
      <c r="B36">
        <v>85</v>
      </c>
      <c r="C36">
        <v>85</v>
      </c>
      <c r="D36">
        <v>100</v>
      </c>
      <c r="E36">
        <v>90</v>
      </c>
      <c r="F36">
        <v>85</v>
      </c>
      <c r="G36">
        <v>90</v>
      </c>
      <c r="I36">
        <v>90</v>
      </c>
      <c r="J36">
        <v>93</v>
      </c>
      <c r="K36">
        <v>80</v>
      </c>
      <c r="L36">
        <v>90</v>
      </c>
      <c r="M36">
        <v>85</v>
      </c>
      <c r="N36">
        <v>80</v>
      </c>
      <c r="O36">
        <v>90</v>
      </c>
    </row>
    <row r="37" spans="1:16" x14ac:dyDescent="0.25">
      <c r="A37" s="11" t="s">
        <v>212</v>
      </c>
    </row>
    <row r="38" spans="1:16" x14ac:dyDescent="0.25">
      <c r="A38" s="11" t="s">
        <v>157</v>
      </c>
      <c r="B38">
        <v>0.3</v>
      </c>
      <c r="C38">
        <v>2</v>
      </c>
      <c r="E38">
        <v>1</v>
      </c>
      <c r="M38">
        <v>2.5</v>
      </c>
      <c r="N38">
        <v>4</v>
      </c>
      <c r="O38">
        <v>5</v>
      </c>
    </row>
    <row r="39" spans="1:16" x14ac:dyDescent="0.25">
      <c r="A39" s="11" t="s">
        <v>158</v>
      </c>
      <c r="B39">
        <v>1.2</v>
      </c>
      <c r="C39">
        <v>5</v>
      </c>
      <c r="E39">
        <v>20</v>
      </c>
      <c r="M39">
        <v>20</v>
      </c>
      <c r="N39">
        <v>15</v>
      </c>
      <c r="O39">
        <v>30</v>
      </c>
    </row>
    <row r="40" spans="1:16" x14ac:dyDescent="0.25">
      <c r="A40" s="11" t="s">
        <v>159</v>
      </c>
      <c r="B40">
        <v>95</v>
      </c>
      <c r="C40">
        <v>85</v>
      </c>
      <c r="E40">
        <v>90</v>
      </c>
      <c r="M40">
        <v>85</v>
      </c>
      <c r="N40">
        <v>80</v>
      </c>
      <c r="O40">
        <v>90</v>
      </c>
    </row>
    <row r="41" spans="1:16" x14ac:dyDescent="0.25">
      <c r="A41" s="11" t="s">
        <v>213</v>
      </c>
    </row>
    <row r="42" spans="1:16" x14ac:dyDescent="0.25">
      <c r="A42" s="11" t="s">
        <v>132</v>
      </c>
      <c r="B42">
        <v>0.9</v>
      </c>
      <c r="D42">
        <v>2</v>
      </c>
      <c r="E42">
        <v>1</v>
      </c>
      <c r="F42">
        <v>2.5</v>
      </c>
      <c r="G42">
        <v>2</v>
      </c>
      <c r="I42">
        <v>1</v>
      </c>
      <c r="J42">
        <v>1</v>
      </c>
      <c r="K42">
        <v>1.5</v>
      </c>
      <c r="L42">
        <v>0.5</v>
      </c>
      <c r="M42">
        <v>1.5</v>
      </c>
      <c r="N42">
        <v>1.5</v>
      </c>
      <c r="O42">
        <v>1</v>
      </c>
      <c r="P42">
        <v>6</v>
      </c>
    </row>
    <row r="43" spans="1:16" x14ac:dyDescent="0.25">
      <c r="A43" s="11" t="s">
        <v>133</v>
      </c>
      <c r="B43">
        <v>0.1</v>
      </c>
      <c r="D43">
        <v>1</v>
      </c>
      <c r="E43">
        <v>0.01</v>
      </c>
      <c r="F43">
        <v>0.4</v>
      </c>
      <c r="G43">
        <v>0.1</v>
      </c>
      <c r="I43">
        <v>0.75</v>
      </c>
      <c r="J43">
        <v>0.2</v>
      </c>
      <c r="K43">
        <v>0.5</v>
      </c>
      <c r="L43">
        <v>0.05</v>
      </c>
      <c r="M43">
        <v>0.05</v>
      </c>
      <c r="N43">
        <v>0.3</v>
      </c>
      <c r="O43">
        <v>0.1</v>
      </c>
      <c r="P43">
        <v>4</v>
      </c>
    </row>
    <row r="44" spans="1:16" x14ac:dyDescent="0.25">
      <c r="A44" s="11" t="s">
        <v>134</v>
      </c>
      <c r="B44">
        <v>0.7</v>
      </c>
      <c r="D44">
        <v>90</v>
      </c>
      <c r="E44">
        <v>2</v>
      </c>
      <c r="F44">
        <v>30</v>
      </c>
      <c r="G44">
        <v>20</v>
      </c>
      <c r="I44">
        <v>40</v>
      </c>
      <c r="J44">
        <v>20</v>
      </c>
      <c r="K44">
        <v>6</v>
      </c>
      <c r="L44">
        <v>6</v>
      </c>
      <c r="M44">
        <v>10</v>
      </c>
      <c r="N44">
        <v>95</v>
      </c>
      <c r="O44">
        <v>10</v>
      </c>
      <c r="P44">
        <v>100</v>
      </c>
    </row>
    <row r="45" spans="1:16" x14ac:dyDescent="0.25">
      <c r="A45" s="11" t="s">
        <v>135</v>
      </c>
      <c r="B45">
        <v>95</v>
      </c>
      <c r="D45">
        <v>85</v>
      </c>
      <c r="E45">
        <v>90</v>
      </c>
      <c r="F45">
        <v>80</v>
      </c>
      <c r="G45">
        <v>60</v>
      </c>
      <c r="I45">
        <v>75</v>
      </c>
      <c r="J45">
        <v>90</v>
      </c>
      <c r="K45">
        <v>80</v>
      </c>
      <c r="L45">
        <v>80</v>
      </c>
      <c r="M45">
        <v>75</v>
      </c>
      <c r="N45">
        <v>80</v>
      </c>
      <c r="O45">
        <v>80</v>
      </c>
      <c r="P45">
        <v>65</v>
      </c>
    </row>
    <row r="46" spans="1:16" x14ac:dyDescent="0.25">
      <c r="A46" s="11" t="s">
        <v>136</v>
      </c>
      <c r="B46">
        <v>0.9</v>
      </c>
      <c r="D46">
        <v>1</v>
      </c>
      <c r="E46">
        <v>0.5</v>
      </c>
      <c r="G46">
        <v>1</v>
      </c>
      <c r="K46">
        <v>1.5</v>
      </c>
      <c r="N46">
        <v>1.5</v>
      </c>
    </row>
    <row r="47" spans="1:16" x14ac:dyDescent="0.25">
      <c r="A47" s="11" t="s">
        <v>137</v>
      </c>
      <c r="B47">
        <v>0.1</v>
      </c>
      <c r="D47">
        <v>0.01</v>
      </c>
      <c r="E47">
        <v>0.02</v>
      </c>
      <c r="G47">
        <v>0.1</v>
      </c>
      <c r="K47">
        <v>0.1</v>
      </c>
      <c r="N47">
        <v>0.05</v>
      </c>
    </row>
    <row r="48" spans="1:16" x14ac:dyDescent="0.25">
      <c r="A48" s="11" t="s">
        <v>138</v>
      </c>
      <c r="B48">
        <v>0.2</v>
      </c>
      <c r="D48">
        <v>8</v>
      </c>
      <c r="E48">
        <v>5</v>
      </c>
      <c r="G48">
        <v>20</v>
      </c>
      <c r="K48">
        <v>1</v>
      </c>
      <c r="N48">
        <v>65</v>
      </c>
    </row>
    <row r="49" spans="1:14" x14ac:dyDescent="0.25">
      <c r="A49" s="11" t="s">
        <v>139</v>
      </c>
      <c r="B49">
        <v>85</v>
      </c>
      <c r="D49">
        <v>70</v>
      </c>
      <c r="E49">
        <v>90</v>
      </c>
      <c r="G49">
        <v>60</v>
      </c>
      <c r="K49">
        <v>75</v>
      </c>
      <c r="N49">
        <v>80</v>
      </c>
    </row>
    <row r="50" spans="1:14" x14ac:dyDescent="0.25">
      <c r="A50" s="11" t="s">
        <v>160</v>
      </c>
      <c r="B50">
        <v>4</v>
      </c>
      <c r="C50">
        <v>1</v>
      </c>
      <c r="E50">
        <v>0.5</v>
      </c>
      <c r="F50">
        <v>1</v>
      </c>
      <c r="G50">
        <v>0.5</v>
      </c>
      <c r="I50">
        <v>2</v>
      </c>
      <c r="J50">
        <v>0.2</v>
      </c>
      <c r="K50">
        <v>1</v>
      </c>
      <c r="L50">
        <v>3</v>
      </c>
      <c r="M50">
        <v>1</v>
      </c>
      <c r="N50">
        <v>0.5</v>
      </c>
    </row>
    <row r="51" spans="1:14" x14ac:dyDescent="0.25">
      <c r="A51" s="11" t="s">
        <v>161</v>
      </c>
      <c r="B51">
        <v>70</v>
      </c>
      <c r="C51">
        <v>50</v>
      </c>
      <c r="E51">
        <v>30</v>
      </c>
      <c r="F51">
        <v>40</v>
      </c>
      <c r="G51">
        <v>15</v>
      </c>
      <c r="I51">
        <v>2</v>
      </c>
      <c r="J51">
        <v>10</v>
      </c>
      <c r="K51">
        <v>30</v>
      </c>
      <c r="L51">
        <v>80</v>
      </c>
      <c r="M51">
        <v>25</v>
      </c>
      <c r="N51">
        <v>15</v>
      </c>
    </row>
    <row r="52" spans="1:14" x14ac:dyDescent="0.25">
      <c r="A52" s="11" t="s">
        <v>165</v>
      </c>
      <c r="B52">
        <v>2</v>
      </c>
      <c r="C52">
        <v>1</v>
      </c>
      <c r="E52">
        <v>0.5</v>
      </c>
      <c r="F52">
        <v>1</v>
      </c>
      <c r="G52">
        <v>0.3</v>
      </c>
      <c r="I52">
        <v>1.2</v>
      </c>
      <c r="J52">
        <v>0.2</v>
      </c>
      <c r="K52">
        <v>0.8</v>
      </c>
      <c r="L52">
        <v>4.2</v>
      </c>
      <c r="M52">
        <v>0.7</v>
      </c>
      <c r="N52">
        <v>0.14000000000000001</v>
      </c>
    </row>
    <row r="53" spans="1:14" x14ac:dyDescent="0.25">
      <c r="A53" s="11" t="s">
        <v>166</v>
      </c>
      <c r="B53">
        <v>1.5</v>
      </c>
      <c r="C53">
        <v>1</v>
      </c>
      <c r="E53">
        <v>0.2</v>
      </c>
      <c r="F53">
        <v>0.5</v>
      </c>
      <c r="G53">
        <v>0.4</v>
      </c>
      <c r="I53">
        <v>1.4</v>
      </c>
      <c r="J53">
        <v>0.4</v>
      </c>
      <c r="K53">
        <v>0.5</v>
      </c>
      <c r="L53">
        <v>3.3</v>
      </c>
      <c r="M53">
        <v>0.4</v>
      </c>
      <c r="N53">
        <v>0.16</v>
      </c>
    </row>
    <row r="54" spans="1:14" x14ac:dyDescent="0.25">
      <c r="A54" s="11" t="s">
        <v>167</v>
      </c>
      <c r="B54">
        <v>1</v>
      </c>
      <c r="C54">
        <v>0.5</v>
      </c>
      <c r="E54">
        <v>0.1</v>
      </c>
      <c r="F54">
        <v>0.3</v>
      </c>
      <c r="G54">
        <v>0.02</v>
      </c>
      <c r="I54">
        <v>0.5</v>
      </c>
      <c r="J54">
        <v>0.2</v>
      </c>
      <c r="K54">
        <v>0.4</v>
      </c>
      <c r="L54">
        <v>0.8</v>
      </c>
      <c r="M54">
        <v>0.02</v>
      </c>
      <c r="N54">
        <v>0.1</v>
      </c>
    </row>
    <row r="55" spans="1:14" x14ac:dyDescent="0.25">
      <c r="A55" s="11" t="s">
        <v>222</v>
      </c>
      <c r="B55">
        <v>6</v>
      </c>
      <c r="C55">
        <v>0</v>
      </c>
      <c r="E55">
        <v>1</v>
      </c>
      <c r="F55">
        <v>1.2</v>
      </c>
      <c r="G55">
        <v>0.5</v>
      </c>
      <c r="I55">
        <v>4</v>
      </c>
      <c r="J55">
        <v>0</v>
      </c>
      <c r="K55">
        <v>0.4</v>
      </c>
      <c r="L55">
        <v>4</v>
      </c>
      <c r="M55">
        <v>1.8</v>
      </c>
      <c r="N55">
        <v>0.2</v>
      </c>
    </row>
    <row r="56" spans="1:14" x14ac:dyDescent="0.25">
      <c r="A56" s="11" t="s">
        <v>221</v>
      </c>
      <c r="B56">
        <v>12</v>
      </c>
      <c r="C56">
        <v>0</v>
      </c>
      <c r="E56">
        <v>0</v>
      </c>
      <c r="F56">
        <v>0.5</v>
      </c>
      <c r="G56">
        <v>0</v>
      </c>
      <c r="I56">
        <v>2</v>
      </c>
      <c r="J56">
        <v>0</v>
      </c>
      <c r="K56">
        <v>0</v>
      </c>
      <c r="L56">
        <v>1</v>
      </c>
      <c r="M56">
        <v>1.8</v>
      </c>
      <c r="N56">
        <v>0.1</v>
      </c>
    </row>
    <row r="57" spans="1:14" x14ac:dyDescent="0.25">
      <c r="A57" s="11" t="s">
        <v>220</v>
      </c>
      <c r="B57">
        <v>0</v>
      </c>
      <c r="C57">
        <v>0</v>
      </c>
      <c r="E57">
        <v>0</v>
      </c>
      <c r="F57">
        <v>0.5</v>
      </c>
      <c r="G57">
        <v>0</v>
      </c>
      <c r="I57">
        <v>0</v>
      </c>
      <c r="J57">
        <v>0</v>
      </c>
      <c r="K57">
        <v>0</v>
      </c>
      <c r="L57">
        <v>6</v>
      </c>
      <c r="M57">
        <v>0</v>
      </c>
      <c r="N57">
        <v>0</v>
      </c>
    </row>
    <row r="58" spans="1:14" x14ac:dyDescent="0.25">
      <c r="A58" s="11" t="s">
        <v>219</v>
      </c>
      <c r="B58">
        <v>5</v>
      </c>
      <c r="E58">
        <v>0.5</v>
      </c>
      <c r="F58">
        <v>0.75</v>
      </c>
      <c r="I58">
        <v>1.6</v>
      </c>
      <c r="K58">
        <v>0.5</v>
      </c>
      <c r="L58">
        <v>2</v>
      </c>
      <c r="M58">
        <v>0.5</v>
      </c>
    </row>
    <row r="59" spans="1:14" x14ac:dyDescent="0.25">
      <c r="A59" s="11" t="s">
        <v>218</v>
      </c>
      <c r="B59">
        <v>11</v>
      </c>
      <c r="E59">
        <v>0</v>
      </c>
      <c r="F59">
        <v>0.3</v>
      </c>
      <c r="I59">
        <v>1</v>
      </c>
      <c r="K59">
        <v>0</v>
      </c>
      <c r="L59">
        <v>0.5</v>
      </c>
      <c r="M59">
        <v>0</v>
      </c>
    </row>
    <row r="60" spans="1:14" x14ac:dyDescent="0.25">
      <c r="A60" s="11" t="s">
        <v>217</v>
      </c>
      <c r="B60">
        <v>0</v>
      </c>
      <c r="E60">
        <v>0</v>
      </c>
      <c r="F60">
        <v>0</v>
      </c>
      <c r="I60">
        <v>0</v>
      </c>
      <c r="K60">
        <v>0</v>
      </c>
      <c r="L60">
        <v>0.5</v>
      </c>
      <c r="M60">
        <v>0</v>
      </c>
    </row>
    <row r="61" spans="1:14" x14ac:dyDescent="0.25">
      <c r="A61" s="11" t="s">
        <v>174</v>
      </c>
      <c r="B61">
        <v>9.6</v>
      </c>
      <c r="E61">
        <v>3.5</v>
      </c>
      <c r="I61">
        <v>15</v>
      </c>
    </row>
    <row r="62" spans="1:14" x14ac:dyDescent="0.25">
      <c r="A62" s="11" t="s">
        <v>175</v>
      </c>
      <c r="B62">
        <v>0.4</v>
      </c>
      <c r="E62">
        <v>2</v>
      </c>
      <c r="I62">
        <v>3</v>
      </c>
    </row>
    <row r="63" spans="1:14" x14ac:dyDescent="0.25">
      <c r="A63" s="11" t="s">
        <v>176</v>
      </c>
      <c r="B63">
        <v>115</v>
      </c>
      <c r="E63">
        <v>50</v>
      </c>
      <c r="I63">
        <v>5</v>
      </c>
    </row>
    <row r="64" spans="1:14" x14ac:dyDescent="0.25">
      <c r="A64" s="11" t="s">
        <v>171</v>
      </c>
      <c r="B64">
        <v>9.6</v>
      </c>
      <c r="E64">
        <v>3.5</v>
      </c>
      <c r="F64">
        <v>10</v>
      </c>
      <c r="G64">
        <v>10</v>
      </c>
      <c r="I64">
        <v>15</v>
      </c>
      <c r="M64">
        <v>10</v>
      </c>
    </row>
    <row r="65" spans="1:16" x14ac:dyDescent="0.25">
      <c r="A65" s="11" t="s">
        <v>172</v>
      </c>
      <c r="B65">
        <v>0.4</v>
      </c>
      <c r="E65">
        <v>2</v>
      </c>
      <c r="F65">
        <v>1</v>
      </c>
      <c r="G65">
        <v>1</v>
      </c>
      <c r="I65">
        <v>3</v>
      </c>
      <c r="M65">
        <v>0.5</v>
      </c>
    </row>
    <row r="66" spans="1:16" x14ac:dyDescent="0.25">
      <c r="A66" s="11" t="s">
        <v>173</v>
      </c>
      <c r="B66">
        <v>115</v>
      </c>
      <c r="E66">
        <v>50</v>
      </c>
      <c r="F66">
        <v>5</v>
      </c>
      <c r="G66">
        <v>3</v>
      </c>
      <c r="I66">
        <v>5</v>
      </c>
      <c r="M66">
        <v>80</v>
      </c>
    </row>
    <row r="67" spans="1:16" x14ac:dyDescent="0.25">
      <c r="A67" s="11" t="s">
        <v>168</v>
      </c>
    </row>
    <row r="68" spans="1:16" x14ac:dyDescent="0.25">
      <c r="A68" s="11" t="s">
        <v>169</v>
      </c>
    </row>
    <row r="69" spans="1:16" x14ac:dyDescent="0.25">
      <c r="A69" s="11" t="s">
        <v>170</v>
      </c>
    </row>
    <row r="70" spans="1:16" x14ac:dyDescent="0.25">
      <c r="A70" s="11" t="s">
        <v>162</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1" t="s">
        <v>163</v>
      </c>
      <c r="B71">
        <v>0</v>
      </c>
      <c r="C71">
        <v>0</v>
      </c>
      <c r="D71">
        <v>0</v>
      </c>
      <c r="E71">
        <v>0</v>
      </c>
      <c r="F71">
        <v>0</v>
      </c>
      <c r="G71">
        <v>0</v>
      </c>
      <c r="I71">
        <v>0</v>
      </c>
      <c r="J71">
        <v>0</v>
      </c>
      <c r="K71">
        <v>0</v>
      </c>
      <c r="L71">
        <v>0</v>
      </c>
      <c r="M71">
        <v>0</v>
      </c>
      <c r="N71">
        <v>0</v>
      </c>
      <c r="O71">
        <v>0</v>
      </c>
      <c r="P71">
        <v>0</v>
      </c>
    </row>
    <row r="72" spans="1:16" ht="16.5" customHeight="1" x14ac:dyDescent="0.25">
      <c r="A72" s="11" t="s">
        <v>164</v>
      </c>
      <c r="B72">
        <v>0</v>
      </c>
      <c r="C72">
        <v>0</v>
      </c>
      <c r="D72">
        <v>0</v>
      </c>
      <c r="E72">
        <v>0</v>
      </c>
      <c r="F72">
        <v>0</v>
      </c>
      <c r="G72">
        <v>0</v>
      </c>
      <c r="I72">
        <v>0</v>
      </c>
      <c r="J72">
        <v>0</v>
      </c>
      <c r="K72">
        <v>0</v>
      </c>
      <c r="L72">
        <v>0</v>
      </c>
      <c r="M72">
        <v>0</v>
      </c>
      <c r="N72">
        <v>0</v>
      </c>
      <c r="O72">
        <v>0</v>
      </c>
      <c r="P72">
        <v>0</v>
      </c>
    </row>
    <row r="73" spans="1:16" x14ac:dyDescent="0.25">
      <c r="A73" s="11" t="s">
        <v>140</v>
      </c>
      <c r="F73">
        <v>90</v>
      </c>
      <c r="I73">
        <v>30</v>
      </c>
      <c r="M73">
        <v>93</v>
      </c>
      <c r="O73">
        <v>33</v>
      </c>
    </row>
    <row r="74" spans="1:16" x14ac:dyDescent="0.25">
      <c r="A74" s="11" t="s">
        <v>141</v>
      </c>
      <c r="C74">
        <v>100</v>
      </c>
      <c r="K74">
        <v>95</v>
      </c>
      <c r="L74">
        <v>100</v>
      </c>
      <c r="N74">
        <v>2</v>
      </c>
      <c r="O74">
        <v>33</v>
      </c>
    </row>
    <row r="75" spans="1:16" x14ac:dyDescent="0.25">
      <c r="A75" s="11" t="s">
        <v>142</v>
      </c>
      <c r="D75">
        <v>100</v>
      </c>
      <c r="I75">
        <v>20</v>
      </c>
      <c r="J75">
        <v>50</v>
      </c>
      <c r="K75">
        <v>5</v>
      </c>
      <c r="N75">
        <v>95</v>
      </c>
      <c r="P75">
        <v>100</v>
      </c>
    </row>
    <row r="76" spans="1:16" x14ac:dyDescent="0.25">
      <c r="A76" s="11" t="s">
        <v>143</v>
      </c>
      <c r="B76" s="1">
        <v>50</v>
      </c>
      <c r="F76">
        <v>10</v>
      </c>
      <c r="G76">
        <v>40</v>
      </c>
      <c r="I76">
        <v>25</v>
      </c>
      <c r="M76">
        <v>3</v>
      </c>
      <c r="N76">
        <v>3</v>
      </c>
      <c r="O76">
        <v>34</v>
      </c>
    </row>
    <row r="77" spans="1:16" x14ac:dyDescent="0.25">
      <c r="A77" s="11" t="s">
        <v>144</v>
      </c>
      <c r="B77" s="1">
        <v>50</v>
      </c>
      <c r="E77">
        <v>100</v>
      </c>
      <c r="I77">
        <v>25</v>
      </c>
      <c r="J77">
        <v>50</v>
      </c>
      <c r="M77">
        <v>2</v>
      </c>
    </row>
    <row r="78" spans="1:16" x14ac:dyDescent="0.25">
      <c r="A78" s="11" t="s">
        <v>145</v>
      </c>
      <c r="G78">
        <v>60</v>
      </c>
    </row>
    <row r="79" spans="1:16" x14ac:dyDescent="0.25">
      <c r="A79" s="11" t="s">
        <v>146</v>
      </c>
      <c r="M79">
        <v>5</v>
      </c>
    </row>
    <row r="80" spans="1:16" x14ac:dyDescent="0.25">
      <c r="A80" s="11" t="s">
        <v>147</v>
      </c>
      <c r="E80">
        <v>2</v>
      </c>
    </row>
    <row r="81" spans="1:16" x14ac:dyDescent="0.25">
      <c r="A81" s="11" t="s">
        <v>148</v>
      </c>
      <c r="E81">
        <v>5</v>
      </c>
    </row>
    <row r="82" spans="1:16" x14ac:dyDescent="0.25">
      <c r="A82" s="11" t="s">
        <v>214</v>
      </c>
    </row>
    <row r="83" spans="1:16" x14ac:dyDescent="0.25">
      <c r="A83" s="11" t="s">
        <v>149</v>
      </c>
      <c r="B83">
        <v>0.2</v>
      </c>
      <c r="C83">
        <v>1</v>
      </c>
      <c r="D83">
        <v>2.5</v>
      </c>
      <c r="E83">
        <v>1</v>
      </c>
      <c r="F83">
        <v>1.5</v>
      </c>
      <c r="G83">
        <v>2</v>
      </c>
      <c r="I83">
        <v>0.7</v>
      </c>
      <c r="J83">
        <v>0.2</v>
      </c>
      <c r="K83">
        <v>1.2</v>
      </c>
      <c r="L83">
        <v>1.8</v>
      </c>
      <c r="M83">
        <v>2</v>
      </c>
      <c r="N83">
        <v>0.5</v>
      </c>
      <c r="O83">
        <v>2</v>
      </c>
      <c r="P83">
        <v>1.5</v>
      </c>
    </row>
    <row r="84" spans="1:16" x14ac:dyDescent="0.25">
      <c r="A84" s="11" t="s">
        <v>150</v>
      </c>
      <c r="B84">
        <v>70</v>
      </c>
      <c r="C84">
        <v>60</v>
      </c>
      <c r="D84">
        <v>5</v>
      </c>
      <c r="E84">
        <v>15</v>
      </c>
      <c r="F84">
        <v>90</v>
      </c>
      <c r="G84">
        <v>70</v>
      </c>
      <c r="I84">
        <v>90</v>
      </c>
      <c r="J84">
        <v>10</v>
      </c>
      <c r="K84">
        <v>34</v>
      </c>
      <c r="L84">
        <v>98</v>
      </c>
      <c r="M84">
        <v>90</v>
      </c>
      <c r="N84">
        <v>90</v>
      </c>
      <c r="O84">
        <v>50</v>
      </c>
      <c r="P84">
        <v>90</v>
      </c>
    </row>
    <row r="85" spans="1:16" x14ac:dyDescent="0.25">
      <c r="A85" s="11" t="s">
        <v>215</v>
      </c>
    </row>
    <row r="86" spans="1:16" x14ac:dyDescent="0.25">
      <c r="A86" s="11" t="s">
        <v>151</v>
      </c>
      <c r="E86">
        <v>2.5</v>
      </c>
      <c r="F86">
        <v>1</v>
      </c>
      <c r="I86">
        <v>0.2</v>
      </c>
      <c r="O86">
        <v>2</v>
      </c>
    </row>
    <row r="87" spans="1:16" x14ac:dyDescent="0.25">
      <c r="A87" s="11" t="s">
        <v>152</v>
      </c>
      <c r="E87">
        <v>80</v>
      </c>
      <c r="F87">
        <v>5</v>
      </c>
      <c r="I87">
        <v>1.5</v>
      </c>
      <c r="O87">
        <v>5</v>
      </c>
    </row>
    <row r="88" spans="1:16" x14ac:dyDescent="0.25">
      <c r="A88" s="11" t="s">
        <v>216</v>
      </c>
    </row>
    <row r="89" spans="1:16" x14ac:dyDescent="0.25">
      <c r="A89" s="11" t="s">
        <v>125</v>
      </c>
      <c r="C89">
        <v>0.2</v>
      </c>
      <c r="E89">
        <v>2</v>
      </c>
      <c r="O89">
        <v>5</v>
      </c>
      <c r="P89">
        <v>6</v>
      </c>
    </row>
    <row r="90" spans="1:16" x14ac:dyDescent="0.25">
      <c r="A90" s="11" t="s">
        <v>126</v>
      </c>
      <c r="C90">
        <v>60</v>
      </c>
      <c r="E90">
        <v>90</v>
      </c>
      <c r="O90">
        <v>100</v>
      </c>
      <c r="P90">
        <v>50</v>
      </c>
    </row>
    <row r="91" spans="1:16" x14ac:dyDescent="0.25">
      <c r="A91" s="11" t="s">
        <v>223</v>
      </c>
    </row>
    <row r="92" spans="1:16" x14ac:dyDescent="0.25">
      <c r="A92" s="11" t="s">
        <v>127</v>
      </c>
      <c r="B92">
        <v>0.5</v>
      </c>
      <c r="C92">
        <v>0.4</v>
      </c>
      <c r="D92">
        <v>0.2</v>
      </c>
      <c r="E92">
        <v>4</v>
      </c>
      <c r="F92">
        <v>1</v>
      </c>
      <c r="G92">
        <v>1.5</v>
      </c>
      <c r="I92">
        <v>2</v>
      </c>
      <c r="J92">
        <v>0.2</v>
      </c>
      <c r="L92">
        <v>1.7</v>
      </c>
      <c r="M92">
        <v>0.7</v>
      </c>
      <c r="N92">
        <v>0.5</v>
      </c>
      <c r="O92">
        <v>5</v>
      </c>
      <c r="P92">
        <v>6</v>
      </c>
    </row>
    <row r="93" spans="1:16" x14ac:dyDescent="0.25">
      <c r="A93" s="11" t="s">
        <v>128</v>
      </c>
      <c r="B93">
        <v>70</v>
      </c>
      <c r="C93">
        <v>60</v>
      </c>
      <c r="D93">
        <v>70</v>
      </c>
      <c r="E93">
        <v>100</v>
      </c>
      <c r="F93">
        <v>90</v>
      </c>
      <c r="G93">
        <v>70</v>
      </c>
      <c r="I93">
        <v>80</v>
      </c>
      <c r="J93">
        <v>10</v>
      </c>
      <c r="L93">
        <v>98</v>
      </c>
      <c r="M93">
        <v>85</v>
      </c>
      <c r="N93">
        <v>20</v>
      </c>
      <c r="O93">
        <v>80</v>
      </c>
      <c r="P93">
        <v>50</v>
      </c>
    </row>
    <row r="94" spans="1:16" x14ac:dyDescent="0.25">
      <c r="A94" s="11" t="s">
        <v>224</v>
      </c>
    </row>
    <row r="95" spans="1:16" x14ac:dyDescent="0.25">
      <c r="A95" s="11" t="s">
        <v>122</v>
      </c>
      <c r="I95">
        <v>2</v>
      </c>
      <c r="J95">
        <v>0.8</v>
      </c>
      <c r="L95">
        <v>3</v>
      </c>
      <c r="M95">
        <v>5</v>
      </c>
    </row>
    <row r="96" spans="1:16" x14ac:dyDescent="0.25">
      <c r="A96" s="11" t="s">
        <v>123</v>
      </c>
      <c r="I96">
        <v>2.5499999999999998</v>
      </c>
      <c r="J96">
        <v>0.72</v>
      </c>
      <c r="L96">
        <v>3</v>
      </c>
      <c r="M96">
        <v>1.5</v>
      </c>
    </row>
    <row r="97" spans="1:13" x14ac:dyDescent="0.25">
      <c r="A97" s="11" t="s">
        <v>124</v>
      </c>
      <c r="I97">
        <v>0.5</v>
      </c>
      <c r="J97">
        <v>2.5</v>
      </c>
      <c r="L97">
        <v>0.66</v>
      </c>
      <c r="M97">
        <v>0.75</v>
      </c>
    </row>
    <row r="98" spans="1:13" x14ac:dyDescent="0.25">
      <c r="A98" s="11" t="s">
        <v>225</v>
      </c>
    </row>
    <row r="99" spans="1:13" x14ac:dyDescent="0.25">
      <c r="A99" s="11" t="s">
        <v>129</v>
      </c>
      <c r="E99">
        <v>18</v>
      </c>
    </row>
    <row r="100" spans="1:13" x14ac:dyDescent="0.25">
      <c r="A100" s="11" t="s">
        <v>130</v>
      </c>
      <c r="E100">
        <v>1</v>
      </c>
    </row>
    <row r="101" spans="1:13" x14ac:dyDescent="0.25">
      <c r="A101" s="11" t="s">
        <v>131</v>
      </c>
      <c r="E101">
        <v>5</v>
      </c>
    </row>
    <row r="102" spans="1:13" x14ac:dyDescent="0.25">
      <c r="A102" s="11" t="s">
        <v>226</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topLeftCell="B1" zoomScale="75" zoomScaleNormal="75" workbookViewId="0">
      <selection activeCell="H40" sqref="H40"/>
    </sheetView>
  </sheetViews>
  <sheetFormatPr defaultRowHeight="15" x14ac:dyDescent="0.25"/>
  <cols>
    <col min="1" max="1" width="93.42578125" hidden="1" customWidth="1"/>
    <col min="2" max="2" width="27.42578125" bestFit="1" customWidth="1"/>
    <col min="3" max="3" width="44.85546875" hidden="1" customWidth="1"/>
    <col min="4" max="4" width="28.7109375" style="12" hidden="1" customWidth="1"/>
    <col min="5" max="5" width="27.5703125" style="14" hidden="1" customWidth="1"/>
    <col min="6" max="6" width="14" bestFit="1" customWidth="1"/>
    <col min="7" max="7" width="18.5703125" bestFit="1" customWidth="1"/>
    <col min="8" max="8" width="18.5703125" style="12" bestFit="1" customWidth="1"/>
    <col min="9" max="9" width="18.5703125" style="14" bestFit="1" customWidth="1"/>
    <col min="10" max="10" width="14" bestFit="1" customWidth="1"/>
    <col min="11" max="11" width="18.5703125" bestFit="1" customWidth="1"/>
    <col min="12" max="12" width="18.5703125" style="12" bestFit="1" customWidth="1"/>
    <col min="13" max="13" width="18.5703125" style="14" bestFit="1" customWidth="1"/>
    <col min="14" max="14" width="14" bestFit="1" customWidth="1"/>
    <col min="15" max="15" width="18.5703125" bestFit="1" customWidth="1"/>
    <col min="16" max="16" width="18.5703125" style="12" bestFit="1" customWidth="1"/>
    <col min="17" max="17" width="18.5703125" style="14" bestFit="1" customWidth="1"/>
    <col min="18" max="18" width="14" bestFit="1" customWidth="1"/>
    <col min="19" max="19" width="18.5703125" bestFit="1" customWidth="1"/>
    <col min="20" max="20" width="18.5703125" style="12" bestFit="1" customWidth="1"/>
    <col min="21" max="21" width="18.5703125" style="14" bestFit="1" customWidth="1"/>
    <col min="22" max="22" width="14" bestFit="1" customWidth="1"/>
    <col min="23" max="23" width="18.5703125" bestFit="1" customWidth="1"/>
    <col min="24" max="24" width="18.5703125" style="12" bestFit="1" customWidth="1"/>
    <col min="25" max="25" width="18.5703125" style="14" bestFit="1" customWidth="1"/>
    <col min="26" max="26" width="14" bestFit="1" customWidth="1"/>
    <col min="27" max="27" width="18.5703125" bestFit="1" customWidth="1"/>
    <col min="28" max="28" width="18.5703125" style="12" bestFit="1" customWidth="1"/>
    <col min="29" max="29" width="18.5703125" style="14" bestFit="1" customWidth="1"/>
  </cols>
  <sheetData>
    <row r="1" spans="1:29" s="6" customFormat="1" x14ac:dyDescent="0.25">
      <c r="A1" s="7" t="s">
        <v>45</v>
      </c>
      <c r="B1" s="1" t="s">
        <v>284</v>
      </c>
      <c r="C1" s="7" t="s">
        <v>85</v>
      </c>
      <c r="D1" s="33" t="s">
        <v>86</v>
      </c>
      <c r="E1" s="34" t="s">
        <v>87</v>
      </c>
      <c r="F1" s="6" t="s">
        <v>31</v>
      </c>
      <c r="G1" t="s">
        <v>206</v>
      </c>
      <c r="H1" t="s">
        <v>207</v>
      </c>
      <c r="I1" t="s">
        <v>208</v>
      </c>
      <c r="J1" t="s">
        <v>32</v>
      </c>
      <c r="K1" t="s">
        <v>209</v>
      </c>
      <c r="L1" t="s">
        <v>210</v>
      </c>
      <c r="M1" t="s">
        <v>211</v>
      </c>
      <c r="N1" t="s">
        <v>33</v>
      </c>
      <c r="O1" t="s">
        <v>194</v>
      </c>
      <c r="P1" t="s">
        <v>195</v>
      </c>
      <c r="Q1" t="s">
        <v>196</v>
      </c>
      <c r="R1" t="s">
        <v>38</v>
      </c>
      <c r="S1" t="s">
        <v>197</v>
      </c>
      <c r="T1" t="s">
        <v>198</v>
      </c>
      <c r="U1" t="s">
        <v>199</v>
      </c>
      <c r="V1" t="s">
        <v>39</v>
      </c>
      <c r="W1" t="s">
        <v>200</v>
      </c>
      <c r="X1" t="s">
        <v>201</v>
      </c>
      <c r="Y1" t="s">
        <v>202</v>
      </c>
      <c r="Z1" t="s">
        <v>44</v>
      </c>
      <c r="AA1" t="s">
        <v>203</v>
      </c>
      <c r="AB1" t="s">
        <v>204</v>
      </c>
      <c r="AC1" t="s">
        <v>205</v>
      </c>
    </row>
    <row r="2" spans="1:29" s="4" customFormat="1" x14ac:dyDescent="0.25">
      <c r="A2" s="11" t="str">
        <f>'1_Fire_Script'!A3</f>
        <v>eCANOPY_TREES_TOTAL_PERCENT_COVER</v>
      </c>
      <c r="B2" t="s">
        <v>285</v>
      </c>
      <c r="C2" s="32">
        <v>0.9</v>
      </c>
      <c r="D2" s="35"/>
      <c r="E2" s="36"/>
      <c r="F2" s="4">
        <v>40</v>
      </c>
      <c r="G2" s="5">
        <f>$C2*F2</f>
        <v>36</v>
      </c>
      <c r="H2" s="8">
        <f>G2</f>
        <v>36</v>
      </c>
      <c r="I2" s="9">
        <f>H2</f>
        <v>36</v>
      </c>
      <c r="K2" s="5">
        <f>$C2*J2</f>
        <v>0</v>
      </c>
      <c r="L2" s="8">
        <f>K2</f>
        <v>0</v>
      </c>
      <c r="M2" s="9">
        <f>L2</f>
        <v>0</v>
      </c>
      <c r="O2" s="5">
        <f>$C2*N2</f>
        <v>0</v>
      </c>
      <c r="P2" s="8">
        <f>O2</f>
        <v>0</v>
      </c>
      <c r="Q2" s="9">
        <f>P2</f>
        <v>0</v>
      </c>
      <c r="R2" s="4">
        <v>80</v>
      </c>
      <c r="S2" s="5">
        <f>$C2*R2</f>
        <v>72</v>
      </c>
      <c r="T2" s="8">
        <f>S2</f>
        <v>72</v>
      </c>
      <c r="U2" s="9">
        <f>T2</f>
        <v>72</v>
      </c>
      <c r="V2" s="4">
        <v>85</v>
      </c>
      <c r="W2" s="5">
        <f>$C2*V2</f>
        <v>76.5</v>
      </c>
      <c r="X2" s="8">
        <f>W2</f>
        <v>76.5</v>
      </c>
      <c r="Y2" s="9">
        <f>X2</f>
        <v>76.5</v>
      </c>
      <c r="Z2" s="4">
        <v>60</v>
      </c>
      <c r="AA2" s="5">
        <f>$C2*Z2</f>
        <v>54</v>
      </c>
      <c r="AB2" s="8">
        <f>AA2</f>
        <v>54</v>
      </c>
      <c r="AC2" s="9">
        <f>AB2</f>
        <v>54</v>
      </c>
    </row>
    <row r="3" spans="1:29" s="4" customFormat="1" x14ac:dyDescent="0.25">
      <c r="A3" s="11" t="str">
        <f>'1_Fire_Script'!A4</f>
        <v>eCANOPY_TREES_OVERSTORY_DIAMETER_AT_BREAST_HEIGHT</v>
      </c>
      <c r="B3" t="s">
        <v>286</v>
      </c>
      <c r="C3" s="32"/>
      <c r="D3" s="35"/>
      <c r="E3" s="36"/>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'1_Fire_Script'!A5</f>
        <v>eCANOPY_TREES_OVERSTORY_HEIGHT_TO_LIVE_CROWN</v>
      </c>
      <c r="B4" t="s">
        <v>287</v>
      </c>
      <c r="C4" s="32">
        <v>1.1000000000000001</v>
      </c>
      <c r="D4" s="35"/>
      <c r="E4" s="36"/>
      <c r="F4" s="4">
        <v>20</v>
      </c>
      <c r="G4" s="5">
        <f>$C4*F4</f>
        <v>22</v>
      </c>
      <c r="H4" s="8">
        <f t="shared" si="0"/>
        <v>22</v>
      </c>
      <c r="I4" s="9">
        <f t="shared" si="0"/>
        <v>22</v>
      </c>
      <c r="K4" s="5">
        <f>$C4*J4</f>
        <v>0</v>
      </c>
      <c r="L4" s="8">
        <f t="shared" si="1"/>
        <v>0</v>
      </c>
      <c r="M4" s="9">
        <f t="shared" si="2"/>
        <v>0</v>
      </c>
      <c r="O4" s="5">
        <f>$C4*N4</f>
        <v>0</v>
      </c>
      <c r="P4" s="8">
        <f t="shared" si="3"/>
        <v>0</v>
      </c>
      <c r="Q4" s="9">
        <f t="shared" si="4"/>
        <v>0</v>
      </c>
      <c r="R4" s="4">
        <v>4</v>
      </c>
      <c r="S4" s="5">
        <f>$C4*R4</f>
        <v>4.4000000000000004</v>
      </c>
      <c r="T4" s="8">
        <f t="shared" si="5"/>
        <v>4.4000000000000004</v>
      </c>
      <c r="U4" s="9">
        <f t="shared" si="6"/>
        <v>4.4000000000000004</v>
      </c>
      <c r="V4" s="4">
        <v>20</v>
      </c>
      <c r="W4" s="5">
        <f>$C4*V4</f>
        <v>22</v>
      </c>
      <c r="X4" s="8">
        <f t="shared" si="7"/>
        <v>22</v>
      </c>
      <c r="Y4" s="9">
        <f t="shared" si="8"/>
        <v>22</v>
      </c>
      <c r="Z4" s="4">
        <v>55</v>
      </c>
      <c r="AA4" s="5">
        <f>$C4*Z4</f>
        <v>60.500000000000007</v>
      </c>
      <c r="AB4" s="8">
        <f t="shared" si="9"/>
        <v>60.500000000000007</v>
      </c>
      <c r="AC4" s="9">
        <f t="shared" si="10"/>
        <v>60.500000000000007</v>
      </c>
    </row>
    <row r="5" spans="1:29" s="4" customFormat="1" x14ac:dyDescent="0.25">
      <c r="A5" s="11" t="str">
        <f>'1_Fire_Script'!A6</f>
        <v>eCANOPY_TREES_OVERSTORY_HEIGHT</v>
      </c>
      <c r="B5" t="s">
        <v>288</v>
      </c>
      <c r="C5" s="32"/>
      <c r="D5" s="35"/>
      <c r="E5" s="36"/>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'1_Fire_Script'!A7</f>
        <v>eCANOPY_TREES_OVERSTORY_PERCENT_COVER</v>
      </c>
      <c r="B6" t="s">
        <v>289</v>
      </c>
      <c r="C6" s="32">
        <v>0.9</v>
      </c>
      <c r="D6" s="35"/>
      <c r="E6" s="36"/>
      <c r="F6" s="4">
        <v>40</v>
      </c>
      <c r="G6" s="5">
        <f>$C6*F6</f>
        <v>36</v>
      </c>
      <c r="H6" s="8">
        <f t="shared" si="0"/>
        <v>36</v>
      </c>
      <c r="I6" s="9">
        <f t="shared" si="0"/>
        <v>36</v>
      </c>
      <c r="K6" s="5">
        <f>$C6*J6</f>
        <v>0</v>
      </c>
      <c r="L6" s="8">
        <f t="shared" si="1"/>
        <v>0</v>
      </c>
      <c r="M6" s="9">
        <f t="shared" si="2"/>
        <v>0</v>
      </c>
      <c r="O6" s="5">
        <f>$C6*N6</f>
        <v>0</v>
      </c>
      <c r="P6" s="8">
        <f t="shared" si="3"/>
        <v>0</v>
      </c>
      <c r="Q6" s="9">
        <f t="shared" si="4"/>
        <v>0</v>
      </c>
      <c r="R6" s="4">
        <v>80</v>
      </c>
      <c r="S6" s="5">
        <f>$C6*R6</f>
        <v>72</v>
      </c>
      <c r="T6" s="8">
        <f t="shared" si="5"/>
        <v>72</v>
      </c>
      <c r="U6" s="9">
        <f t="shared" si="6"/>
        <v>72</v>
      </c>
      <c r="V6" s="4">
        <v>50</v>
      </c>
      <c r="W6" s="5">
        <f>$C6*V6</f>
        <v>45</v>
      </c>
      <c r="X6" s="8">
        <f t="shared" si="7"/>
        <v>45</v>
      </c>
      <c r="Y6" s="9">
        <f t="shared" si="8"/>
        <v>45</v>
      </c>
      <c r="Z6" s="4">
        <v>50</v>
      </c>
      <c r="AA6" s="5">
        <f>$C6*Z6</f>
        <v>45</v>
      </c>
      <c r="AB6" s="8">
        <f t="shared" si="9"/>
        <v>45</v>
      </c>
      <c r="AC6" s="9">
        <f t="shared" si="10"/>
        <v>45</v>
      </c>
    </row>
    <row r="7" spans="1:29" s="4" customFormat="1" x14ac:dyDescent="0.25">
      <c r="A7" s="11" t="str">
        <f>'1_Fire_Script'!A8</f>
        <v>eCANOPY_TREES_OVERSTORY_STEM_DENSITY</v>
      </c>
      <c r="B7" t="s">
        <v>290</v>
      </c>
      <c r="C7" s="32">
        <v>0.9</v>
      </c>
      <c r="D7" s="35"/>
      <c r="E7" s="36"/>
      <c r="F7" s="4">
        <v>12</v>
      </c>
      <c r="G7" s="5">
        <f>$C7*F7</f>
        <v>10.8</v>
      </c>
      <c r="H7" s="8">
        <f t="shared" si="0"/>
        <v>10.8</v>
      </c>
      <c r="I7" s="9">
        <f t="shared" si="0"/>
        <v>10.8</v>
      </c>
      <c r="K7" s="5">
        <f>$C7*J7</f>
        <v>0</v>
      </c>
      <c r="L7" s="8">
        <f t="shared" si="1"/>
        <v>0</v>
      </c>
      <c r="M7" s="9">
        <f t="shared" si="2"/>
        <v>0</v>
      </c>
      <c r="O7" s="5">
        <f>$C7*N7</f>
        <v>0</v>
      </c>
      <c r="P7" s="8">
        <f t="shared" si="3"/>
        <v>0</v>
      </c>
      <c r="Q7" s="9">
        <f t="shared" si="4"/>
        <v>0</v>
      </c>
      <c r="R7" s="4">
        <v>3500</v>
      </c>
      <c r="S7" s="5">
        <f>$C7*R7</f>
        <v>3150</v>
      </c>
      <c r="T7" s="8">
        <f t="shared" si="5"/>
        <v>3150</v>
      </c>
      <c r="U7" s="9">
        <f t="shared" si="6"/>
        <v>3150</v>
      </c>
      <c r="V7" s="4">
        <v>45</v>
      </c>
      <c r="W7" s="5">
        <f>$C7*V7</f>
        <v>40.5</v>
      </c>
      <c r="X7" s="8">
        <f t="shared" si="7"/>
        <v>40.5</v>
      </c>
      <c r="Y7" s="9">
        <f t="shared" si="8"/>
        <v>40.5</v>
      </c>
      <c r="Z7" s="4">
        <v>100</v>
      </c>
      <c r="AA7" s="5">
        <f>$C7*Z7</f>
        <v>90</v>
      </c>
      <c r="AB7" s="8">
        <f t="shared" si="9"/>
        <v>90</v>
      </c>
      <c r="AC7" s="9">
        <f t="shared" si="10"/>
        <v>90</v>
      </c>
    </row>
    <row r="8" spans="1:29" s="4" customFormat="1" x14ac:dyDescent="0.25">
      <c r="A8" s="11" t="str">
        <f>'1_Fire_Script'!A9</f>
        <v>eCANOPY_TREES_MIDSTORY_DIAMETER_AT_BREAST_HEIGHT</v>
      </c>
      <c r="B8" t="s">
        <v>291</v>
      </c>
      <c r="C8" s="32"/>
      <c r="D8" s="35"/>
      <c r="E8" s="36"/>
      <c r="G8" s="5">
        <f>F8</f>
        <v>0</v>
      </c>
      <c r="H8" s="8">
        <f t="shared" si="0"/>
        <v>0</v>
      </c>
      <c r="I8" s="9">
        <f t="shared" si="0"/>
        <v>0</v>
      </c>
      <c r="K8" s="5">
        <f>J8</f>
        <v>0</v>
      </c>
      <c r="L8" s="8">
        <f t="shared" si="1"/>
        <v>0</v>
      </c>
      <c r="M8" s="9">
        <f t="shared" si="2"/>
        <v>0</v>
      </c>
      <c r="O8" s="5">
        <f>N8</f>
        <v>0</v>
      </c>
      <c r="P8" s="8">
        <f t="shared" si="3"/>
        <v>0</v>
      </c>
      <c r="Q8" s="9">
        <f t="shared" si="4"/>
        <v>0</v>
      </c>
      <c r="S8" s="5">
        <f>R8</f>
        <v>0</v>
      </c>
      <c r="T8" s="8">
        <f t="shared" si="5"/>
        <v>0</v>
      </c>
      <c r="U8" s="9">
        <f t="shared" si="6"/>
        <v>0</v>
      </c>
      <c r="V8" s="4">
        <v>7.5</v>
      </c>
      <c r="W8" s="5">
        <f>V8</f>
        <v>7.5</v>
      </c>
      <c r="X8" s="8">
        <f t="shared" si="7"/>
        <v>7.5</v>
      </c>
      <c r="Y8" s="9">
        <f t="shared" si="8"/>
        <v>7.5</v>
      </c>
      <c r="AA8" s="5">
        <f>Z8</f>
        <v>0</v>
      </c>
      <c r="AB8" s="8">
        <f t="shared" si="9"/>
        <v>0</v>
      </c>
      <c r="AC8" s="9">
        <f t="shared" si="10"/>
        <v>0</v>
      </c>
    </row>
    <row r="9" spans="1:29" s="4" customFormat="1" x14ac:dyDescent="0.25">
      <c r="A9" s="11" t="str">
        <f>'1_Fire_Script'!A10</f>
        <v>eCANOPY_TREES_MIDSTORY_HEIGHT_TO_LIVE_CROWN</v>
      </c>
      <c r="B9" t="s">
        <v>292</v>
      </c>
      <c r="C9" s="32">
        <v>1.1000000000000001</v>
      </c>
      <c r="D9" s="35"/>
      <c r="E9" s="36"/>
      <c r="G9" s="5">
        <f>$C9*F9</f>
        <v>0</v>
      </c>
      <c r="H9" s="8">
        <f t="shared" si="0"/>
        <v>0</v>
      </c>
      <c r="I9" s="9">
        <f t="shared" si="0"/>
        <v>0</v>
      </c>
      <c r="K9" s="5">
        <f>$C9*J9</f>
        <v>0</v>
      </c>
      <c r="L9" s="8">
        <f t="shared" si="1"/>
        <v>0</v>
      </c>
      <c r="M9" s="9">
        <f t="shared" si="2"/>
        <v>0</v>
      </c>
      <c r="O9" s="5">
        <f>$C9*N9</f>
        <v>0</v>
      </c>
      <c r="P9" s="8">
        <f t="shared" si="3"/>
        <v>0</v>
      </c>
      <c r="Q9" s="9">
        <f t="shared" si="4"/>
        <v>0</v>
      </c>
      <c r="S9" s="5">
        <f>$C9*R9</f>
        <v>0</v>
      </c>
      <c r="T9" s="8">
        <f t="shared" si="5"/>
        <v>0</v>
      </c>
      <c r="U9" s="9">
        <f t="shared" si="6"/>
        <v>0</v>
      </c>
      <c r="V9" s="4">
        <v>10</v>
      </c>
      <c r="W9" s="5">
        <f>$C9*V9</f>
        <v>11</v>
      </c>
      <c r="X9" s="8">
        <f t="shared" si="7"/>
        <v>11</v>
      </c>
      <c r="Y9" s="9">
        <f t="shared" si="8"/>
        <v>11</v>
      </c>
      <c r="AA9" s="5">
        <f>$C9*Z9</f>
        <v>0</v>
      </c>
      <c r="AB9" s="8">
        <f t="shared" si="9"/>
        <v>0</v>
      </c>
      <c r="AC9" s="9">
        <f t="shared" si="10"/>
        <v>0</v>
      </c>
    </row>
    <row r="10" spans="1:29" s="4" customFormat="1" x14ac:dyDescent="0.25">
      <c r="A10" s="11" t="str">
        <f>'1_Fire_Script'!A11</f>
        <v>eCANOPY_TREES_MIDSTORY_HEIGHT</v>
      </c>
      <c r="B10" t="s">
        <v>293</v>
      </c>
      <c r="C10" s="32"/>
      <c r="D10" s="35"/>
      <c r="E10" s="36"/>
      <c r="G10" s="5">
        <f>F10</f>
        <v>0</v>
      </c>
      <c r="H10" s="8">
        <f t="shared" si="0"/>
        <v>0</v>
      </c>
      <c r="I10" s="9">
        <f t="shared" si="0"/>
        <v>0</v>
      </c>
      <c r="K10" s="5">
        <f>J10</f>
        <v>0</v>
      </c>
      <c r="L10" s="8">
        <f t="shared" si="1"/>
        <v>0</v>
      </c>
      <c r="M10" s="9">
        <f t="shared" si="2"/>
        <v>0</v>
      </c>
      <c r="O10" s="5">
        <f>N10</f>
        <v>0</v>
      </c>
      <c r="P10" s="8">
        <f t="shared" si="3"/>
        <v>0</v>
      </c>
      <c r="Q10" s="9">
        <f t="shared" si="4"/>
        <v>0</v>
      </c>
      <c r="S10" s="5">
        <f>R10</f>
        <v>0</v>
      </c>
      <c r="T10" s="8">
        <f t="shared" si="5"/>
        <v>0</v>
      </c>
      <c r="U10" s="9">
        <f t="shared" si="6"/>
        <v>0</v>
      </c>
      <c r="V10" s="4">
        <v>44</v>
      </c>
      <c r="W10" s="5">
        <f>V10</f>
        <v>44</v>
      </c>
      <c r="X10" s="8">
        <f t="shared" si="7"/>
        <v>44</v>
      </c>
      <c r="Y10" s="9">
        <f t="shared" si="8"/>
        <v>44</v>
      </c>
      <c r="AA10" s="5">
        <f>Z10</f>
        <v>0</v>
      </c>
      <c r="AB10" s="8">
        <f t="shared" si="9"/>
        <v>0</v>
      </c>
      <c r="AC10" s="9">
        <f t="shared" si="10"/>
        <v>0</v>
      </c>
    </row>
    <row r="11" spans="1:29" s="4" customFormat="1" x14ac:dyDescent="0.25">
      <c r="A11" s="11" t="str">
        <f>'1_Fire_Script'!A12</f>
        <v>eCANOPY_TREES_MIDSTORY_PERCENT_COVER</v>
      </c>
      <c r="B11" t="s">
        <v>294</v>
      </c>
      <c r="C11" s="32">
        <v>0.9</v>
      </c>
      <c r="D11" s="35"/>
      <c r="E11" s="36"/>
      <c r="G11" s="5">
        <f>$C11*F11</f>
        <v>0</v>
      </c>
      <c r="H11" s="8">
        <f t="shared" si="0"/>
        <v>0</v>
      </c>
      <c r="I11" s="9">
        <f t="shared" si="0"/>
        <v>0</v>
      </c>
      <c r="K11" s="5">
        <f>$C11*J11</f>
        <v>0</v>
      </c>
      <c r="L11" s="8">
        <f t="shared" si="1"/>
        <v>0</v>
      </c>
      <c r="M11" s="9">
        <f t="shared" si="2"/>
        <v>0</v>
      </c>
      <c r="O11" s="5">
        <f>$C11*N11</f>
        <v>0</v>
      </c>
      <c r="P11" s="8">
        <f t="shared" si="3"/>
        <v>0</v>
      </c>
      <c r="Q11" s="9">
        <f t="shared" si="4"/>
        <v>0</v>
      </c>
      <c r="S11" s="5">
        <f>$C11*R11</f>
        <v>0</v>
      </c>
      <c r="T11" s="8">
        <f t="shared" si="5"/>
        <v>0</v>
      </c>
      <c r="U11" s="9">
        <f t="shared" si="6"/>
        <v>0</v>
      </c>
      <c r="V11" s="4">
        <v>50</v>
      </c>
      <c r="W11" s="5">
        <f>$C11*V11</f>
        <v>45</v>
      </c>
      <c r="X11" s="8">
        <f t="shared" si="7"/>
        <v>45</v>
      </c>
      <c r="Y11" s="9">
        <f t="shared" si="8"/>
        <v>45</v>
      </c>
      <c r="AA11" s="5">
        <f>$C11*Z11</f>
        <v>0</v>
      </c>
      <c r="AB11" s="8">
        <f t="shared" si="9"/>
        <v>0</v>
      </c>
      <c r="AC11" s="9">
        <f t="shared" si="10"/>
        <v>0</v>
      </c>
    </row>
    <row r="12" spans="1:29" s="4" customFormat="1" x14ac:dyDescent="0.25">
      <c r="A12" s="11" t="str">
        <f>'1_Fire_Script'!A13</f>
        <v>eCANOPY_TREES_MIDSTORY_STEM_DENSITY</v>
      </c>
      <c r="B12" t="s">
        <v>295</v>
      </c>
      <c r="C12" s="32">
        <v>0.9</v>
      </c>
      <c r="D12" s="35"/>
      <c r="E12" s="36"/>
      <c r="G12" s="5">
        <f>$C12*F12</f>
        <v>0</v>
      </c>
      <c r="H12" s="8">
        <f t="shared" si="0"/>
        <v>0</v>
      </c>
      <c r="I12" s="9">
        <f t="shared" si="0"/>
        <v>0</v>
      </c>
      <c r="K12" s="5">
        <f>$C12*J12</f>
        <v>0</v>
      </c>
      <c r="L12" s="8">
        <f t="shared" si="1"/>
        <v>0</v>
      </c>
      <c r="M12" s="9">
        <f t="shared" si="2"/>
        <v>0</v>
      </c>
      <c r="O12" s="5">
        <f>$C12*N12</f>
        <v>0</v>
      </c>
      <c r="P12" s="8">
        <f t="shared" si="3"/>
        <v>0</v>
      </c>
      <c r="Q12" s="9">
        <f t="shared" si="4"/>
        <v>0</v>
      </c>
      <c r="S12" s="5">
        <f>$C12*R12</f>
        <v>0</v>
      </c>
      <c r="T12" s="8">
        <f t="shared" si="5"/>
        <v>0</v>
      </c>
      <c r="U12" s="9">
        <f t="shared" si="6"/>
        <v>0</v>
      </c>
      <c r="V12" s="4">
        <v>150</v>
      </c>
      <c r="W12" s="5">
        <f>$C12*V12</f>
        <v>135</v>
      </c>
      <c r="X12" s="8">
        <f t="shared" si="7"/>
        <v>135</v>
      </c>
      <c r="Y12" s="9">
        <f t="shared" si="8"/>
        <v>135</v>
      </c>
      <c r="AA12" s="5">
        <f>$C12*Z12</f>
        <v>0</v>
      </c>
      <c r="AB12" s="8">
        <f t="shared" si="9"/>
        <v>0</v>
      </c>
      <c r="AC12" s="9">
        <f t="shared" si="10"/>
        <v>0</v>
      </c>
    </row>
    <row r="13" spans="1:29" s="4" customFormat="1" x14ac:dyDescent="0.25">
      <c r="A13" s="11" t="str">
        <f>'1_Fire_Script'!A14</f>
        <v>eCANOPY_TREES_UNDERSTORY_DIAMETER_AT_BREAST_HEIGHT</v>
      </c>
      <c r="B13" t="s">
        <v>296</v>
      </c>
      <c r="C13" s="32"/>
      <c r="D13" s="35"/>
      <c r="E13" s="36"/>
      <c r="G13" s="5">
        <f>F13</f>
        <v>0</v>
      </c>
      <c r="H13" s="8">
        <f t="shared" si="0"/>
        <v>0</v>
      </c>
      <c r="I13" s="9">
        <f t="shared" si="0"/>
        <v>0</v>
      </c>
      <c r="K13" s="5">
        <f>J13</f>
        <v>0</v>
      </c>
      <c r="L13" s="8">
        <f t="shared" si="1"/>
        <v>0</v>
      </c>
      <c r="M13" s="9">
        <f t="shared" si="2"/>
        <v>0</v>
      </c>
      <c r="O13" s="5">
        <f>N13</f>
        <v>0</v>
      </c>
      <c r="P13" s="8">
        <f t="shared" si="3"/>
        <v>0</v>
      </c>
      <c r="Q13" s="9">
        <f t="shared" si="4"/>
        <v>0</v>
      </c>
      <c r="R13" s="4">
        <v>0.5</v>
      </c>
      <c r="S13" s="5">
        <f>R13</f>
        <v>0.5</v>
      </c>
      <c r="T13" s="8">
        <f t="shared" si="5"/>
        <v>0.5</v>
      </c>
      <c r="U13" s="9">
        <f t="shared" si="6"/>
        <v>0.5</v>
      </c>
      <c r="V13" s="4">
        <v>1.7</v>
      </c>
      <c r="W13" s="5">
        <f>V13</f>
        <v>1.7</v>
      </c>
      <c r="X13" s="8">
        <f t="shared" si="7"/>
        <v>1.7</v>
      </c>
      <c r="Y13" s="9">
        <f t="shared" si="8"/>
        <v>1.7</v>
      </c>
      <c r="Z13" s="4">
        <v>1</v>
      </c>
      <c r="AA13" s="5">
        <f>Z13</f>
        <v>1</v>
      </c>
      <c r="AB13" s="8">
        <f t="shared" si="9"/>
        <v>1</v>
      </c>
      <c r="AC13" s="9">
        <f t="shared" si="10"/>
        <v>1</v>
      </c>
    </row>
    <row r="14" spans="1:29" s="4" customFormat="1" x14ac:dyDescent="0.25">
      <c r="A14" s="11" t="str">
        <f>'1_Fire_Script'!A15</f>
        <v>eCANOPY_TREES_UNDERSTORY_HEIGHT_TO_LIVE_CROWN</v>
      </c>
      <c r="B14" t="s">
        <v>297</v>
      </c>
      <c r="C14" s="32"/>
      <c r="D14" s="35"/>
      <c r="E14" s="36"/>
      <c r="G14" s="5">
        <f>F14</f>
        <v>0</v>
      </c>
      <c r="H14" s="8">
        <f t="shared" si="0"/>
        <v>0</v>
      </c>
      <c r="I14" s="9">
        <f t="shared" si="0"/>
        <v>0</v>
      </c>
      <c r="K14" s="5">
        <f>J14</f>
        <v>0</v>
      </c>
      <c r="L14" s="8">
        <f t="shared" si="1"/>
        <v>0</v>
      </c>
      <c r="M14" s="9">
        <f t="shared" si="2"/>
        <v>0</v>
      </c>
      <c r="O14" s="5">
        <f>N14</f>
        <v>0</v>
      </c>
      <c r="P14" s="8">
        <f t="shared" si="3"/>
        <v>0</v>
      </c>
      <c r="Q14" s="9">
        <f t="shared" si="4"/>
        <v>0</v>
      </c>
      <c r="R14" s="4">
        <v>0</v>
      </c>
      <c r="S14" s="5">
        <f>R14</f>
        <v>0</v>
      </c>
      <c r="T14" s="8">
        <f t="shared" si="5"/>
        <v>0</v>
      </c>
      <c r="U14" s="9">
        <f t="shared" si="6"/>
        <v>0</v>
      </c>
      <c r="V14" s="4">
        <v>2</v>
      </c>
      <c r="W14" s="5">
        <f>V14</f>
        <v>2</v>
      </c>
      <c r="X14" s="8">
        <f t="shared" si="7"/>
        <v>2</v>
      </c>
      <c r="Y14" s="9">
        <f t="shared" si="8"/>
        <v>2</v>
      </c>
      <c r="Z14" s="4">
        <v>2</v>
      </c>
      <c r="AA14" s="5">
        <f>Z14</f>
        <v>2</v>
      </c>
      <c r="AB14" s="8">
        <f t="shared" si="9"/>
        <v>2</v>
      </c>
      <c r="AC14" s="9">
        <f t="shared" si="10"/>
        <v>2</v>
      </c>
    </row>
    <row r="15" spans="1:29" s="4" customFormat="1" x14ac:dyDescent="0.25">
      <c r="A15" s="11" t="str">
        <f>'1_Fire_Script'!A16</f>
        <v>eCANOPY_TREES_UNDERSTORY_HEIGHT</v>
      </c>
      <c r="B15" t="s">
        <v>298</v>
      </c>
      <c r="C15" s="32"/>
      <c r="D15" s="35"/>
      <c r="E15" s="36"/>
      <c r="G15" s="5">
        <f>F15</f>
        <v>0</v>
      </c>
      <c r="H15" s="8">
        <f t="shared" si="0"/>
        <v>0</v>
      </c>
      <c r="I15" s="9">
        <f t="shared" si="0"/>
        <v>0</v>
      </c>
      <c r="K15" s="5">
        <f>J15</f>
        <v>0</v>
      </c>
      <c r="L15" s="8">
        <f t="shared" si="1"/>
        <v>0</v>
      </c>
      <c r="M15" s="9">
        <f t="shared" si="2"/>
        <v>0</v>
      </c>
      <c r="O15" s="5">
        <f>N15</f>
        <v>0</v>
      </c>
      <c r="P15" s="8">
        <f t="shared" si="3"/>
        <v>0</v>
      </c>
      <c r="Q15" s="9">
        <f t="shared" si="4"/>
        <v>0</v>
      </c>
      <c r="R15" s="4">
        <v>1.5</v>
      </c>
      <c r="S15" s="5">
        <f>R15</f>
        <v>1.5</v>
      </c>
      <c r="T15" s="8">
        <f t="shared" si="5"/>
        <v>1.5</v>
      </c>
      <c r="U15" s="9">
        <f t="shared" si="6"/>
        <v>1.5</v>
      </c>
      <c r="V15" s="4">
        <v>10</v>
      </c>
      <c r="W15" s="5">
        <f>V15</f>
        <v>10</v>
      </c>
      <c r="X15" s="8">
        <f t="shared" si="7"/>
        <v>10</v>
      </c>
      <c r="Y15" s="9">
        <f t="shared" si="8"/>
        <v>10</v>
      </c>
      <c r="Z15" s="4">
        <v>5</v>
      </c>
      <c r="AA15" s="5">
        <f>Z15</f>
        <v>5</v>
      </c>
      <c r="AB15" s="8">
        <f t="shared" si="9"/>
        <v>5</v>
      </c>
      <c r="AC15" s="9">
        <f t="shared" si="10"/>
        <v>5</v>
      </c>
    </row>
    <row r="16" spans="1:29" s="4" customFormat="1" x14ac:dyDescent="0.25">
      <c r="A16" s="11" t="str">
        <f>'1_Fire_Script'!A17</f>
        <v>eCANOPY_TREES_UNDERSTORY_PERCENT_COVER</v>
      </c>
      <c r="B16" t="s">
        <v>299</v>
      </c>
      <c r="C16" s="32">
        <v>0.8</v>
      </c>
      <c r="D16" s="35"/>
      <c r="E16" s="36"/>
      <c r="G16" s="5">
        <f>$C16*F16</f>
        <v>0</v>
      </c>
      <c r="H16" s="8">
        <f t="shared" si="0"/>
        <v>0</v>
      </c>
      <c r="I16" s="9">
        <f t="shared" si="0"/>
        <v>0</v>
      </c>
      <c r="K16" s="5">
        <f>$C16*J16</f>
        <v>0</v>
      </c>
      <c r="L16" s="8">
        <f t="shared" si="1"/>
        <v>0</v>
      </c>
      <c r="M16" s="9">
        <f t="shared" si="2"/>
        <v>0</v>
      </c>
      <c r="O16" s="5">
        <f>$C16*N16</f>
        <v>0</v>
      </c>
      <c r="P16" s="8">
        <f t="shared" si="3"/>
        <v>0</v>
      </c>
      <c r="Q16" s="9">
        <f t="shared" si="4"/>
        <v>0</v>
      </c>
      <c r="R16" s="4">
        <v>3</v>
      </c>
      <c r="S16" s="5">
        <f>$C16*R16</f>
        <v>2.4000000000000004</v>
      </c>
      <c r="T16" s="8">
        <f t="shared" si="5"/>
        <v>2.4000000000000004</v>
      </c>
      <c r="U16" s="9">
        <f t="shared" si="6"/>
        <v>2.4000000000000004</v>
      </c>
      <c r="V16" s="4">
        <v>30</v>
      </c>
      <c r="W16" s="5">
        <f>$C16*V16</f>
        <v>24</v>
      </c>
      <c r="X16" s="8">
        <f t="shared" si="7"/>
        <v>24</v>
      </c>
      <c r="Y16" s="9">
        <f t="shared" si="8"/>
        <v>24</v>
      </c>
      <c r="Z16" s="4">
        <v>5</v>
      </c>
      <c r="AA16" s="5">
        <f>$C16*Z16</f>
        <v>4</v>
      </c>
      <c r="AB16" s="8">
        <f t="shared" si="9"/>
        <v>4</v>
      </c>
      <c r="AC16" s="9">
        <f t="shared" si="10"/>
        <v>4</v>
      </c>
    </row>
    <row r="17" spans="1:29" s="4" customFormat="1" x14ac:dyDescent="0.25">
      <c r="A17" s="11" t="str">
        <f>'1_Fire_Script'!A18</f>
        <v>eCANOPY_TREES_UNDERSTORY_STEM_DENSITY</v>
      </c>
      <c r="B17" t="s">
        <v>300</v>
      </c>
      <c r="C17" s="32">
        <v>0.8</v>
      </c>
      <c r="D17" s="35"/>
      <c r="E17" s="36"/>
      <c r="G17" s="5">
        <f>$C17*F17</f>
        <v>0</v>
      </c>
      <c r="H17" s="8">
        <f t="shared" si="0"/>
        <v>0</v>
      </c>
      <c r="I17" s="9">
        <f t="shared" si="0"/>
        <v>0</v>
      </c>
      <c r="K17" s="5">
        <f>$C17*J17</f>
        <v>0</v>
      </c>
      <c r="L17" s="8">
        <f t="shared" si="1"/>
        <v>0</v>
      </c>
      <c r="M17" s="9">
        <f t="shared" si="2"/>
        <v>0</v>
      </c>
      <c r="O17" s="5">
        <f>$C17*N17</f>
        <v>0</v>
      </c>
      <c r="P17" s="8">
        <f t="shared" si="3"/>
        <v>0</v>
      </c>
      <c r="Q17" s="9">
        <f t="shared" si="4"/>
        <v>0</v>
      </c>
      <c r="R17" s="4">
        <v>1000</v>
      </c>
      <c r="S17" s="5">
        <f>$C17*R17</f>
        <v>800</v>
      </c>
      <c r="T17" s="8">
        <f t="shared" si="5"/>
        <v>800</v>
      </c>
      <c r="U17" s="9">
        <f t="shared" si="6"/>
        <v>800</v>
      </c>
      <c r="V17" s="4">
        <v>1000</v>
      </c>
      <c r="W17" s="5">
        <f>$C17*V17</f>
        <v>800</v>
      </c>
      <c r="X17" s="8">
        <f t="shared" si="7"/>
        <v>800</v>
      </c>
      <c r="Y17" s="9">
        <f t="shared" si="8"/>
        <v>800</v>
      </c>
      <c r="Z17" s="4">
        <v>25</v>
      </c>
      <c r="AA17" s="5">
        <f>$C17*Z17</f>
        <v>20</v>
      </c>
      <c r="AB17" s="8">
        <f t="shared" si="9"/>
        <v>20</v>
      </c>
      <c r="AC17" s="9">
        <f t="shared" si="10"/>
        <v>20</v>
      </c>
    </row>
    <row r="18" spans="1:29" s="4" customFormat="1" x14ac:dyDescent="0.25">
      <c r="A18" s="11" t="str">
        <f>'1_Fire_Script'!A19</f>
        <v>eCANOPY_SNAGS_CLASS_1_ALL_OTHERS_DIAMETER</v>
      </c>
      <c r="B18" t="s">
        <v>301</v>
      </c>
      <c r="C18" s="32"/>
      <c r="D18" s="37" t="s">
        <v>375</v>
      </c>
      <c r="E18" s="36">
        <v>0</v>
      </c>
      <c r="G18" s="5">
        <f>F18</f>
        <v>0</v>
      </c>
      <c r="H18" s="8">
        <f>G22</f>
        <v>9.6</v>
      </c>
      <c r="I18" s="9">
        <f>$E18*H18</f>
        <v>0</v>
      </c>
      <c r="K18" s="5">
        <f>J18</f>
        <v>0</v>
      </c>
      <c r="L18" s="8">
        <f>K22</f>
        <v>0</v>
      </c>
      <c r="M18" s="9">
        <f>$E18*L18</f>
        <v>0</v>
      </c>
      <c r="O18" s="5">
        <f>N18</f>
        <v>0</v>
      </c>
      <c r="P18" s="8">
        <f>O22</f>
        <v>0</v>
      </c>
      <c r="Q18" s="9">
        <f>$E18*P18</f>
        <v>0</v>
      </c>
      <c r="R18" s="4">
        <v>3.5</v>
      </c>
      <c r="S18" s="5">
        <f>R18</f>
        <v>3.5</v>
      </c>
      <c r="T18" s="8">
        <f>S22</f>
        <v>2.9</v>
      </c>
      <c r="U18" s="9">
        <f>$E18*T18</f>
        <v>0</v>
      </c>
      <c r="V18" s="4">
        <v>13</v>
      </c>
      <c r="W18" s="5">
        <f>V18</f>
        <v>13</v>
      </c>
      <c r="X18" s="8">
        <f>W22</f>
        <v>9</v>
      </c>
      <c r="Y18" s="9">
        <f>$E18*X18</f>
        <v>0</v>
      </c>
      <c r="AA18" s="5">
        <f>Z18</f>
        <v>0</v>
      </c>
      <c r="AB18" s="8">
        <f>AA22</f>
        <v>12</v>
      </c>
      <c r="AC18" s="9">
        <f>$E18*AB18</f>
        <v>0</v>
      </c>
    </row>
    <row r="19" spans="1:29" s="4" customFormat="1" x14ac:dyDescent="0.25">
      <c r="A19" s="11" t="str">
        <f>'1_Fire_Script'!A20</f>
        <v>eCANOPY_SNAGS_CLASS_1_ALL_OTHERS_HEIGHT</v>
      </c>
      <c r="B19" t="s">
        <v>302</v>
      </c>
      <c r="C19" s="32"/>
      <c r="D19" s="37" t="s">
        <v>376</v>
      </c>
      <c r="E19" s="36">
        <v>0</v>
      </c>
      <c r="G19" s="5">
        <f>F19</f>
        <v>0</v>
      </c>
      <c r="H19" s="8">
        <f>G23</f>
        <v>100</v>
      </c>
      <c r="I19" s="9">
        <f>$E19*H19</f>
        <v>0</v>
      </c>
      <c r="K19" s="5">
        <f>J19</f>
        <v>0</v>
      </c>
      <c r="L19" s="8">
        <f>K23</f>
        <v>0</v>
      </c>
      <c r="M19" s="9">
        <f>$E19*L19</f>
        <v>0</v>
      </c>
      <c r="O19" s="5">
        <f>N19</f>
        <v>0</v>
      </c>
      <c r="P19" s="8">
        <f>O23</f>
        <v>0</v>
      </c>
      <c r="Q19" s="9">
        <f>$E19*P19</f>
        <v>0</v>
      </c>
      <c r="R19" s="4">
        <v>25</v>
      </c>
      <c r="S19" s="5">
        <f>R19</f>
        <v>25</v>
      </c>
      <c r="T19" s="8">
        <f>S23</f>
        <v>25</v>
      </c>
      <c r="U19" s="9">
        <f>$E19*T19</f>
        <v>0</v>
      </c>
      <c r="V19" s="4">
        <v>55</v>
      </c>
      <c r="W19" s="5">
        <f>V19</f>
        <v>55</v>
      </c>
      <c r="X19" s="8">
        <f>W23</f>
        <v>50</v>
      </c>
      <c r="Y19" s="9">
        <f>$E19*X19</f>
        <v>0</v>
      </c>
      <c r="AA19" s="5">
        <f>Z19</f>
        <v>0</v>
      </c>
      <c r="AB19" s="8">
        <f>AA23</f>
        <v>78</v>
      </c>
      <c r="AC19" s="9">
        <f>$E19*AB19</f>
        <v>0</v>
      </c>
    </row>
    <row r="20" spans="1:29" s="4" customFormat="1" x14ac:dyDescent="0.25">
      <c r="A20" s="11" t="str">
        <f>'1_Fire_Script'!A21</f>
        <v>eCANOPY_SNAGS_CLASS_1_ALL_OTHERS_STEM_DENSITY</v>
      </c>
      <c r="B20" t="s">
        <v>303</v>
      </c>
      <c r="C20" s="47"/>
      <c r="D20" s="37" t="s">
        <v>377</v>
      </c>
      <c r="E20" s="36">
        <v>0</v>
      </c>
      <c r="G20" s="5">
        <f>F20</f>
        <v>0</v>
      </c>
      <c r="H20" s="8">
        <f>G25</f>
        <v>1.2000000000000002</v>
      </c>
      <c r="I20" s="9">
        <f>$E20*H20</f>
        <v>0</v>
      </c>
      <c r="K20" s="5">
        <f>J20</f>
        <v>0</v>
      </c>
      <c r="L20" s="8">
        <f>K25</f>
        <v>0</v>
      </c>
      <c r="M20" s="9">
        <f>$E20*L20</f>
        <v>0</v>
      </c>
      <c r="O20" s="5">
        <f>N20</f>
        <v>0</v>
      </c>
      <c r="P20" s="8">
        <f>O25</f>
        <v>0</v>
      </c>
      <c r="Q20" s="9">
        <f>$E20*P20</f>
        <v>0</v>
      </c>
      <c r="R20" s="4">
        <v>100</v>
      </c>
      <c r="S20" s="5">
        <f>R20</f>
        <v>100</v>
      </c>
      <c r="T20" s="8">
        <f>S25</f>
        <v>350</v>
      </c>
      <c r="U20" s="9">
        <f>$E20*T20</f>
        <v>0</v>
      </c>
      <c r="V20" s="4">
        <v>5</v>
      </c>
      <c r="W20" s="5">
        <f>V20</f>
        <v>5</v>
      </c>
      <c r="X20" s="8">
        <f>W25</f>
        <v>19.5</v>
      </c>
      <c r="Y20" s="9">
        <f>$E20*X20</f>
        <v>0</v>
      </c>
      <c r="AA20" s="5">
        <f>Z20</f>
        <v>0</v>
      </c>
      <c r="AB20" s="8">
        <f>AA25</f>
        <v>10</v>
      </c>
      <c r="AC20" s="9">
        <f>$E20*AB20</f>
        <v>0</v>
      </c>
    </row>
    <row r="21" spans="1:29" s="4" customFormat="1" x14ac:dyDescent="0.25">
      <c r="A21" s="11" t="str">
        <f>'1_Fire_Script'!A22</f>
        <v>eCANOPY_SNAGS_CLASS_1_CONIFERS_WITH_FOLIAGE_HEIGHT_TO_CROWN_BASE</v>
      </c>
      <c r="B21" t="s">
        <v>304</v>
      </c>
      <c r="C21" s="44" t="s">
        <v>383</v>
      </c>
      <c r="D21" s="35">
        <v>0</v>
      </c>
      <c r="E21" s="36"/>
      <c r="G21" s="5">
        <f>IF(F21=0,F4,F21)</f>
        <v>20</v>
      </c>
      <c r="H21" s="8">
        <f>$D21*G21</f>
        <v>0</v>
      </c>
      <c r="I21" s="9">
        <f t="shared" ref="I21:I25" si="11">H21</f>
        <v>0</v>
      </c>
      <c r="K21" s="5">
        <f>IF(J21=0,J4,J21)</f>
        <v>0</v>
      </c>
      <c r="L21" s="8">
        <f>$D21*K21</f>
        <v>0</v>
      </c>
      <c r="M21" s="9">
        <f t="shared" ref="M21:M25" si="12">L21</f>
        <v>0</v>
      </c>
      <c r="O21" s="5">
        <f>IF(N21=0,N4,N21)</f>
        <v>0</v>
      </c>
      <c r="P21" s="8">
        <f>$D21*O21</f>
        <v>0</v>
      </c>
      <c r="Q21" s="9">
        <f t="shared" ref="Q21:Q25" si="13">P21</f>
        <v>0</v>
      </c>
      <c r="S21" s="5">
        <f>IF(R21=0,R4,R21)</f>
        <v>4</v>
      </c>
      <c r="T21" s="8">
        <f>$D21*S21</f>
        <v>0</v>
      </c>
      <c r="U21" s="9">
        <f t="shared" ref="U21:U25" si="14">T21</f>
        <v>0</v>
      </c>
      <c r="V21" s="4">
        <v>33.35</v>
      </c>
      <c r="W21" s="5">
        <f>IF(V21=0,V4,V21)</f>
        <v>33.35</v>
      </c>
      <c r="X21" s="8">
        <f>$D21*W21</f>
        <v>0</v>
      </c>
      <c r="Y21" s="9">
        <f t="shared" ref="Y21:Y25" si="15">X21</f>
        <v>0</v>
      </c>
      <c r="AA21" s="5">
        <f>IF(Z21=0,Z4,Z21)</f>
        <v>55</v>
      </c>
      <c r="AB21" s="8">
        <f>$D21*AA21</f>
        <v>0</v>
      </c>
      <c r="AC21" s="9">
        <f t="shared" ref="AC21:AC25" si="16">AB21</f>
        <v>0</v>
      </c>
    </row>
    <row r="22" spans="1:29" s="4" customFormat="1" x14ac:dyDescent="0.25">
      <c r="A22" s="11" t="str">
        <f>'1_Fire_Script'!A23</f>
        <v>eCANOPY_SNAGS_CLASS_1_CONIFERS_WITH_FOLIAGE_DIAMETER</v>
      </c>
      <c r="B22" t="s">
        <v>305</v>
      </c>
      <c r="C22" s="44" t="s">
        <v>384</v>
      </c>
      <c r="D22" s="35">
        <v>0</v>
      </c>
      <c r="E22" s="36"/>
      <c r="G22" s="5">
        <f>IF(F22=0,F3,F22)</f>
        <v>9.6</v>
      </c>
      <c r="H22" s="8">
        <f>$D22*G22</f>
        <v>0</v>
      </c>
      <c r="I22" s="9">
        <f t="shared" si="11"/>
        <v>0</v>
      </c>
      <c r="K22" s="5">
        <f>IF(J22=0,J3,J22)</f>
        <v>0</v>
      </c>
      <c r="L22" s="8">
        <f>$D22*K22</f>
        <v>0</v>
      </c>
      <c r="M22" s="9">
        <f t="shared" si="12"/>
        <v>0</v>
      </c>
      <c r="O22" s="5">
        <f>IF(N22=0,N3,N22)</f>
        <v>0</v>
      </c>
      <c r="P22" s="8">
        <f>$D22*O22</f>
        <v>0</v>
      </c>
      <c r="Q22" s="9">
        <f t="shared" si="13"/>
        <v>0</v>
      </c>
      <c r="S22" s="5">
        <f>IF(R22=0,R3,R22)</f>
        <v>2.9</v>
      </c>
      <c r="T22" s="8">
        <f>$D22*S22</f>
        <v>0</v>
      </c>
      <c r="U22" s="9">
        <f t="shared" si="14"/>
        <v>0</v>
      </c>
      <c r="V22" s="4">
        <v>9</v>
      </c>
      <c r="W22" s="5">
        <f>IF(V22=0,V3,V22)</f>
        <v>9</v>
      </c>
      <c r="X22" s="8">
        <f>$D22*W22</f>
        <v>0</v>
      </c>
      <c r="Y22" s="9">
        <f t="shared" si="15"/>
        <v>0</v>
      </c>
      <c r="AA22" s="5">
        <f>IF(Z22=0,Z3,Z22)</f>
        <v>12</v>
      </c>
      <c r="AB22" s="8">
        <f>$D22*AA22</f>
        <v>0</v>
      </c>
      <c r="AC22" s="9">
        <f t="shared" si="16"/>
        <v>0</v>
      </c>
    </row>
    <row r="23" spans="1:29" s="4" customFormat="1" x14ac:dyDescent="0.25">
      <c r="A23" s="11" t="str">
        <f>'1_Fire_Script'!A24</f>
        <v>eCANOPY_SNAGS_CLASS_1_CONIFERS_WITH_FOLIAGE_HEIGHT</v>
      </c>
      <c r="B23" t="s">
        <v>306</v>
      </c>
      <c r="C23" s="44" t="s">
        <v>385</v>
      </c>
      <c r="D23" s="35">
        <v>0</v>
      </c>
      <c r="E23" s="36"/>
      <c r="G23" s="5">
        <f>IF(F23=0,F5,F23)</f>
        <v>100</v>
      </c>
      <c r="H23" s="8">
        <f>$D23*G23</f>
        <v>0</v>
      </c>
      <c r="I23" s="9">
        <f t="shared" si="11"/>
        <v>0</v>
      </c>
      <c r="K23" s="5">
        <f>IF(J23=0,J5,J23)</f>
        <v>0</v>
      </c>
      <c r="L23" s="8">
        <f>$D23*K23</f>
        <v>0</v>
      </c>
      <c r="M23" s="9">
        <f t="shared" si="12"/>
        <v>0</v>
      </c>
      <c r="O23" s="5">
        <f>IF(N23=0,N5,N23)</f>
        <v>0</v>
      </c>
      <c r="P23" s="8">
        <f>$D23*O23</f>
        <v>0</v>
      </c>
      <c r="Q23" s="9">
        <f t="shared" si="13"/>
        <v>0</v>
      </c>
      <c r="S23" s="5">
        <f>IF(R23=0,R5,R23)</f>
        <v>25</v>
      </c>
      <c r="T23" s="8">
        <f>$D23*S23</f>
        <v>0</v>
      </c>
      <c r="U23" s="9">
        <f t="shared" si="14"/>
        <v>0</v>
      </c>
      <c r="V23" s="4">
        <v>50</v>
      </c>
      <c r="W23" s="5">
        <f>IF(V23=0,V5,V23)</f>
        <v>50</v>
      </c>
      <c r="X23" s="8">
        <f>$D23*W23</f>
        <v>0</v>
      </c>
      <c r="Y23" s="9">
        <f t="shared" si="15"/>
        <v>0</v>
      </c>
      <c r="AA23" s="5">
        <f>IF(Z23=0,Z5,Z23)</f>
        <v>78</v>
      </c>
      <c r="AB23" s="8">
        <f>$D23*AA23</f>
        <v>0</v>
      </c>
      <c r="AC23" s="9">
        <f t="shared" si="16"/>
        <v>0</v>
      </c>
    </row>
    <row r="24" spans="1:29" s="4" customFormat="1" x14ac:dyDescent="0.25">
      <c r="A24" s="11" t="str">
        <f>'1_Fire_Script'!A25</f>
        <v>eCANOPY_SNAGS_CLASS_1_CONIFERS_WITH_FOLIAGE_PERCENT_COVER</v>
      </c>
      <c r="B24" t="s">
        <v>307</v>
      </c>
      <c r="C24" s="44" t="s">
        <v>374</v>
      </c>
      <c r="D24" s="35">
        <v>0</v>
      </c>
      <c r="E24" s="36"/>
      <c r="G24" s="5">
        <f>F24+F2*0.1</f>
        <v>4</v>
      </c>
      <c r="H24" s="8">
        <f>$D24*G24</f>
        <v>0</v>
      </c>
      <c r="I24" s="9">
        <f t="shared" si="11"/>
        <v>0</v>
      </c>
      <c r="K24" s="5">
        <f>J24+J2*0.1</f>
        <v>0</v>
      </c>
      <c r="L24" s="8">
        <f>$D24*K24</f>
        <v>0</v>
      </c>
      <c r="M24" s="9">
        <f t="shared" si="12"/>
        <v>0</v>
      </c>
      <c r="O24" s="5">
        <f>N24+N2*0.1</f>
        <v>0</v>
      </c>
      <c r="P24" s="8">
        <f>$D24*O24</f>
        <v>0</v>
      </c>
      <c r="Q24" s="9">
        <f t="shared" si="13"/>
        <v>0</v>
      </c>
      <c r="S24" s="5">
        <f>R24+R2*0.1</f>
        <v>8</v>
      </c>
      <c r="T24" s="8">
        <f>$D24*S24</f>
        <v>0</v>
      </c>
      <c r="U24" s="9">
        <f t="shared" si="14"/>
        <v>0</v>
      </c>
      <c r="V24" s="4">
        <v>0.5071</v>
      </c>
      <c r="W24" s="5">
        <f>V24+V2*0.1</f>
        <v>9.0070999999999994</v>
      </c>
      <c r="X24" s="8">
        <f>$D24*W24</f>
        <v>0</v>
      </c>
      <c r="Y24" s="9">
        <f t="shared" si="15"/>
        <v>0</v>
      </c>
      <c r="AA24" s="5">
        <f>Z24+Z2*0.1</f>
        <v>6</v>
      </c>
      <c r="AB24" s="8">
        <f>$D24*AA24</f>
        <v>0</v>
      </c>
      <c r="AC24" s="9">
        <f t="shared" si="16"/>
        <v>0</v>
      </c>
    </row>
    <row r="25" spans="1:29" s="4" customFormat="1" x14ac:dyDescent="0.25">
      <c r="A25" s="11" t="str">
        <f>'1_Fire_Script'!A26</f>
        <v>eCANOPY_SNAGS_CLASS_1_CONIFERS_WITH_FOLIAGE_STEM_DENSITY</v>
      </c>
      <c r="B25" t="s">
        <v>308</v>
      </c>
      <c r="C25" s="44" t="s">
        <v>386</v>
      </c>
      <c r="D25" s="35">
        <v>0</v>
      </c>
      <c r="E25" s="36"/>
      <c r="G25" s="5">
        <f>(0.1*F7)+(0.1*F12)</f>
        <v>1.2000000000000002</v>
      </c>
      <c r="H25" s="8">
        <f>$D25*G25</f>
        <v>0</v>
      </c>
      <c r="I25" s="9">
        <f t="shared" si="11"/>
        <v>0</v>
      </c>
      <c r="K25" s="5">
        <f>(0.1*J7)+(0.1*J12)</f>
        <v>0</v>
      </c>
      <c r="L25" s="8">
        <f>$D25*K25</f>
        <v>0</v>
      </c>
      <c r="M25" s="9">
        <f t="shared" si="12"/>
        <v>0</v>
      </c>
      <c r="O25" s="5">
        <f>(0.1*N7)+(0.1*N12)</f>
        <v>0</v>
      </c>
      <c r="P25" s="8">
        <f>$D25*O25</f>
        <v>0</v>
      </c>
      <c r="Q25" s="9">
        <f t="shared" si="13"/>
        <v>0</v>
      </c>
      <c r="S25" s="5">
        <f>(0.1*R7)+(0.1*R12)</f>
        <v>350</v>
      </c>
      <c r="T25" s="8">
        <f>$D25*S25</f>
        <v>0</v>
      </c>
      <c r="U25" s="9">
        <f t="shared" si="14"/>
        <v>0</v>
      </c>
      <c r="V25" s="4">
        <v>5</v>
      </c>
      <c r="W25" s="5">
        <f>(0.1*V7)+(0.1*V12)</f>
        <v>19.5</v>
      </c>
      <c r="X25" s="8">
        <f>$D25*W25</f>
        <v>0</v>
      </c>
      <c r="Y25" s="9">
        <f t="shared" si="15"/>
        <v>0</v>
      </c>
      <c r="AA25" s="5">
        <f>(0.1*Z7)+(0.1*Z12)</f>
        <v>10</v>
      </c>
      <c r="AB25" s="8">
        <f>$D25*AA25</f>
        <v>0</v>
      </c>
      <c r="AC25" s="9">
        <f t="shared" si="16"/>
        <v>0</v>
      </c>
    </row>
    <row r="26" spans="1:29" s="4" customFormat="1" x14ac:dyDescent="0.25">
      <c r="A26" s="11" t="str">
        <f>'1_Fire_Script'!A27</f>
        <v>eCANOPY_SNAGS_CLASS_2_DIAMETER</v>
      </c>
      <c r="B26" t="s">
        <v>309</v>
      </c>
      <c r="C26" s="44"/>
      <c r="D26" s="37" t="s">
        <v>378</v>
      </c>
      <c r="E26" s="38" t="s">
        <v>378</v>
      </c>
      <c r="G26" s="5">
        <f t="shared" ref="G26:G33" si="17">F26</f>
        <v>0</v>
      </c>
      <c r="H26" s="8">
        <f t="shared" ref="H26:I28" si="18">G18</f>
        <v>0</v>
      </c>
      <c r="I26" s="9">
        <f t="shared" si="18"/>
        <v>9.6</v>
      </c>
      <c r="K26" s="5">
        <f t="shared" ref="K26:K33" si="19">J26</f>
        <v>0</v>
      </c>
      <c r="L26" s="8">
        <f t="shared" ref="L26:L28" si="20">K18</f>
        <v>0</v>
      </c>
      <c r="M26" s="9">
        <f t="shared" ref="M26:M28" si="21">L18</f>
        <v>0</v>
      </c>
      <c r="O26" s="5">
        <f t="shared" ref="O26:O33" si="22">N26</f>
        <v>0</v>
      </c>
      <c r="P26" s="8">
        <f t="shared" ref="P26:P28" si="23">O18</f>
        <v>0</v>
      </c>
      <c r="Q26" s="9">
        <f t="shared" ref="Q26:Q28" si="24">P18</f>
        <v>0</v>
      </c>
      <c r="R26" s="4">
        <v>3.5</v>
      </c>
      <c r="S26" s="5">
        <f t="shared" ref="S26:S33" si="25">R26</f>
        <v>3.5</v>
      </c>
      <c r="T26" s="8">
        <f t="shared" ref="T26:T28" si="26">S18</f>
        <v>3.5</v>
      </c>
      <c r="U26" s="9">
        <f t="shared" ref="U26:U28" si="27">T18</f>
        <v>2.9</v>
      </c>
      <c r="V26" s="4">
        <v>11</v>
      </c>
      <c r="W26" s="5">
        <f t="shared" ref="W26:W33" si="28">V26</f>
        <v>11</v>
      </c>
      <c r="X26" s="8">
        <f t="shared" ref="X26:X28" si="29">W18</f>
        <v>13</v>
      </c>
      <c r="Y26" s="9">
        <f t="shared" ref="Y26:Y28" si="30">X18</f>
        <v>9</v>
      </c>
      <c r="Z26" s="4">
        <v>12</v>
      </c>
      <c r="AA26" s="5">
        <f t="shared" ref="AA26:AA33" si="31">Z26</f>
        <v>12</v>
      </c>
      <c r="AB26" s="8">
        <f t="shared" ref="AB26:AB28" si="32">AA18</f>
        <v>0</v>
      </c>
      <c r="AC26" s="9">
        <f t="shared" ref="AC26:AC28" si="33">AB18</f>
        <v>12</v>
      </c>
    </row>
    <row r="27" spans="1:29" s="4" customFormat="1" x14ac:dyDescent="0.25">
      <c r="A27" s="11" t="str">
        <f>'1_Fire_Script'!A28</f>
        <v>eCANOPY_SNAGS_CLASS_2_HEIGHT</v>
      </c>
      <c r="B27" t="s">
        <v>310</v>
      </c>
      <c r="C27" s="48"/>
      <c r="D27" s="37" t="s">
        <v>379</v>
      </c>
      <c r="E27" s="38" t="s">
        <v>379</v>
      </c>
      <c r="G27" s="5">
        <f t="shared" si="17"/>
        <v>0</v>
      </c>
      <c r="H27" s="8">
        <f t="shared" si="18"/>
        <v>0</v>
      </c>
      <c r="I27" s="9">
        <f t="shared" si="18"/>
        <v>100</v>
      </c>
      <c r="K27" s="5">
        <f t="shared" si="19"/>
        <v>0</v>
      </c>
      <c r="L27" s="8">
        <f t="shared" si="20"/>
        <v>0</v>
      </c>
      <c r="M27" s="9">
        <f t="shared" si="21"/>
        <v>0</v>
      </c>
      <c r="O27" s="5">
        <f t="shared" si="22"/>
        <v>0</v>
      </c>
      <c r="P27" s="8">
        <f t="shared" si="23"/>
        <v>0</v>
      </c>
      <c r="Q27" s="9">
        <f t="shared" si="24"/>
        <v>0</v>
      </c>
      <c r="R27" s="4">
        <v>20</v>
      </c>
      <c r="S27" s="5">
        <f t="shared" si="25"/>
        <v>20</v>
      </c>
      <c r="T27" s="8">
        <f t="shared" si="26"/>
        <v>25</v>
      </c>
      <c r="U27" s="9">
        <f t="shared" si="27"/>
        <v>25</v>
      </c>
      <c r="V27" s="4">
        <v>50</v>
      </c>
      <c r="W27" s="5">
        <f t="shared" si="28"/>
        <v>50</v>
      </c>
      <c r="X27" s="8">
        <f t="shared" si="29"/>
        <v>55</v>
      </c>
      <c r="Y27" s="9">
        <f t="shared" si="30"/>
        <v>50</v>
      </c>
      <c r="Z27" s="4">
        <v>70</v>
      </c>
      <c r="AA27" s="5">
        <f t="shared" si="31"/>
        <v>70</v>
      </c>
      <c r="AB27" s="8">
        <f t="shared" si="32"/>
        <v>0</v>
      </c>
      <c r="AC27" s="9">
        <f t="shared" si="33"/>
        <v>78</v>
      </c>
    </row>
    <row r="28" spans="1:29" s="4" customFormat="1" x14ac:dyDescent="0.25">
      <c r="A28" s="11" t="str">
        <f>'1_Fire_Script'!A29</f>
        <v>eCANOPY_SNAGS_CLASS_2_STEM_DENSITY</v>
      </c>
      <c r="B28" t="s">
        <v>311</v>
      </c>
      <c r="C28" s="32"/>
      <c r="D28" s="37" t="s">
        <v>380</v>
      </c>
      <c r="E28" s="38" t="s">
        <v>380</v>
      </c>
      <c r="G28" s="5">
        <f t="shared" si="17"/>
        <v>0</v>
      </c>
      <c r="H28" s="8">
        <f t="shared" si="18"/>
        <v>0</v>
      </c>
      <c r="I28" s="9">
        <f t="shared" si="18"/>
        <v>1.2000000000000002</v>
      </c>
      <c r="K28" s="5">
        <f t="shared" si="19"/>
        <v>0</v>
      </c>
      <c r="L28" s="8">
        <f t="shared" si="20"/>
        <v>0</v>
      </c>
      <c r="M28" s="9">
        <f t="shared" si="21"/>
        <v>0</v>
      </c>
      <c r="O28" s="5">
        <f t="shared" si="22"/>
        <v>0</v>
      </c>
      <c r="P28" s="8">
        <f t="shared" si="23"/>
        <v>0</v>
      </c>
      <c r="Q28" s="9">
        <f t="shared" si="24"/>
        <v>0</v>
      </c>
      <c r="R28" s="4">
        <v>150</v>
      </c>
      <c r="S28" s="5">
        <f t="shared" si="25"/>
        <v>150</v>
      </c>
      <c r="T28" s="8">
        <f t="shared" si="26"/>
        <v>100</v>
      </c>
      <c r="U28" s="9">
        <f t="shared" si="27"/>
        <v>350</v>
      </c>
      <c r="V28" s="4">
        <v>10</v>
      </c>
      <c r="W28" s="5">
        <f t="shared" si="28"/>
        <v>10</v>
      </c>
      <c r="X28" s="8">
        <f t="shared" si="29"/>
        <v>5</v>
      </c>
      <c r="Y28" s="9">
        <f t="shared" si="30"/>
        <v>19.5</v>
      </c>
      <c r="Z28" s="4">
        <v>3</v>
      </c>
      <c r="AA28" s="5">
        <f t="shared" si="31"/>
        <v>3</v>
      </c>
      <c r="AB28" s="8">
        <f t="shared" si="32"/>
        <v>0</v>
      </c>
      <c r="AC28" s="9">
        <f t="shared" si="33"/>
        <v>10</v>
      </c>
    </row>
    <row r="29" spans="1:29" s="4" customFormat="1" x14ac:dyDescent="0.25">
      <c r="A29" s="11" t="str">
        <f>'1_Fire_Script'!A30</f>
        <v>eCANOPY_SNAGS_CLASS_3_DIAMETER</v>
      </c>
      <c r="B29" t="s">
        <v>312</v>
      </c>
      <c r="C29" s="32"/>
      <c r="D29" s="37" t="s">
        <v>381</v>
      </c>
      <c r="E29" s="38" t="s">
        <v>381</v>
      </c>
      <c r="F29" s="4">
        <v>9</v>
      </c>
      <c r="G29" s="5">
        <f t="shared" si="17"/>
        <v>9</v>
      </c>
      <c r="H29" s="8">
        <f t="shared" ref="H29:I31" si="34">G26</f>
        <v>0</v>
      </c>
      <c r="I29" s="9">
        <f t="shared" si="34"/>
        <v>0</v>
      </c>
      <c r="K29" s="5">
        <f t="shared" si="19"/>
        <v>0</v>
      </c>
      <c r="L29" s="8">
        <f t="shared" ref="L29:L31" si="35">K26</f>
        <v>0</v>
      </c>
      <c r="M29" s="9">
        <f t="shared" ref="M29:M31" si="36">L26</f>
        <v>0</v>
      </c>
      <c r="O29" s="5">
        <f t="shared" si="22"/>
        <v>0</v>
      </c>
      <c r="P29" s="8">
        <f t="shared" ref="P29:P31" si="37">O26</f>
        <v>0</v>
      </c>
      <c r="Q29" s="9">
        <f t="shared" ref="Q29:Q31" si="38">P26</f>
        <v>0</v>
      </c>
      <c r="R29" s="4">
        <v>3.5</v>
      </c>
      <c r="S29" s="5">
        <f t="shared" si="25"/>
        <v>3.5</v>
      </c>
      <c r="T29" s="8">
        <f t="shared" ref="T29:T31" si="39">S26</f>
        <v>3.5</v>
      </c>
      <c r="U29" s="9">
        <f t="shared" ref="U29:U31" si="40">T26</f>
        <v>3.5</v>
      </c>
      <c r="V29" s="4">
        <v>11</v>
      </c>
      <c r="W29" s="5">
        <f t="shared" si="28"/>
        <v>11</v>
      </c>
      <c r="X29" s="8">
        <f t="shared" ref="X29:X31" si="41">W26</f>
        <v>11</v>
      </c>
      <c r="Y29" s="9">
        <f t="shared" ref="Y29:Y31" si="42">X26</f>
        <v>13</v>
      </c>
      <c r="Z29" s="4">
        <v>10</v>
      </c>
      <c r="AA29" s="5">
        <f t="shared" si="31"/>
        <v>10</v>
      </c>
      <c r="AB29" s="8">
        <f t="shared" ref="AB29:AB31" si="43">AA26</f>
        <v>12</v>
      </c>
      <c r="AC29" s="9">
        <f t="shared" ref="AC29:AC31" si="44">AB26</f>
        <v>0</v>
      </c>
    </row>
    <row r="30" spans="1:29" s="4" customFormat="1" x14ac:dyDescent="0.25">
      <c r="A30" s="11" t="str">
        <f>'1_Fire_Script'!A31</f>
        <v>eCANOPY_SNAGS_CLASS_3_HEIGHT</v>
      </c>
      <c r="B30" t="s">
        <v>313</v>
      </c>
      <c r="C30" s="32"/>
      <c r="D30" s="37" t="s">
        <v>381</v>
      </c>
      <c r="E30" s="38" t="s">
        <v>381</v>
      </c>
      <c r="F30" s="4">
        <v>60</v>
      </c>
      <c r="G30" s="5">
        <f t="shared" si="17"/>
        <v>60</v>
      </c>
      <c r="H30" s="8">
        <f t="shared" si="34"/>
        <v>0</v>
      </c>
      <c r="I30" s="9">
        <f t="shared" si="34"/>
        <v>0</v>
      </c>
      <c r="K30" s="5">
        <f t="shared" si="19"/>
        <v>0</v>
      </c>
      <c r="L30" s="8">
        <f t="shared" si="35"/>
        <v>0</v>
      </c>
      <c r="M30" s="9">
        <f t="shared" si="36"/>
        <v>0</v>
      </c>
      <c r="O30" s="5">
        <f t="shared" si="22"/>
        <v>0</v>
      </c>
      <c r="P30" s="8">
        <f t="shared" si="37"/>
        <v>0</v>
      </c>
      <c r="Q30" s="9">
        <f t="shared" si="38"/>
        <v>0</v>
      </c>
      <c r="R30" s="4">
        <v>15</v>
      </c>
      <c r="S30" s="5">
        <f t="shared" si="25"/>
        <v>15</v>
      </c>
      <c r="T30" s="8">
        <f t="shared" si="39"/>
        <v>20</v>
      </c>
      <c r="U30" s="9">
        <f t="shared" si="40"/>
        <v>25</v>
      </c>
      <c r="V30" s="4">
        <v>40</v>
      </c>
      <c r="W30" s="5">
        <f t="shared" si="28"/>
        <v>40</v>
      </c>
      <c r="X30" s="8">
        <f t="shared" si="41"/>
        <v>50</v>
      </c>
      <c r="Y30" s="9">
        <f t="shared" si="42"/>
        <v>55</v>
      </c>
      <c r="Z30" s="4">
        <v>60</v>
      </c>
      <c r="AA30" s="5">
        <f t="shared" si="31"/>
        <v>60</v>
      </c>
      <c r="AB30" s="8">
        <f t="shared" si="43"/>
        <v>70</v>
      </c>
      <c r="AC30" s="9">
        <f t="shared" si="44"/>
        <v>0</v>
      </c>
    </row>
    <row r="31" spans="1:29" s="4" customFormat="1" x14ac:dyDescent="0.25">
      <c r="A31" s="11" t="str">
        <f>'1_Fire_Script'!A32</f>
        <v>eCANOPY_SNAGS_CLASS_3_STEM_DENSITY</v>
      </c>
      <c r="B31" t="s">
        <v>314</v>
      </c>
      <c r="C31" s="32"/>
      <c r="D31" s="37" t="s">
        <v>382</v>
      </c>
      <c r="E31" s="38" t="s">
        <v>382</v>
      </c>
      <c r="F31" s="4">
        <v>3</v>
      </c>
      <c r="G31" s="5">
        <f t="shared" si="17"/>
        <v>3</v>
      </c>
      <c r="H31" s="8">
        <f t="shared" si="34"/>
        <v>0</v>
      </c>
      <c r="I31" s="9">
        <f t="shared" si="34"/>
        <v>0</v>
      </c>
      <c r="K31" s="5">
        <f t="shared" si="19"/>
        <v>0</v>
      </c>
      <c r="L31" s="8">
        <f t="shared" si="35"/>
        <v>0</v>
      </c>
      <c r="M31" s="9">
        <f t="shared" si="36"/>
        <v>0</v>
      </c>
      <c r="O31" s="5">
        <f t="shared" si="22"/>
        <v>0</v>
      </c>
      <c r="P31" s="8">
        <f t="shared" si="37"/>
        <v>0</v>
      </c>
      <c r="Q31" s="9">
        <f t="shared" si="38"/>
        <v>0</v>
      </c>
      <c r="R31" s="4">
        <v>150</v>
      </c>
      <c r="S31" s="5">
        <f t="shared" si="25"/>
        <v>150</v>
      </c>
      <c r="T31" s="8">
        <f t="shared" si="39"/>
        <v>150</v>
      </c>
      <c r="U31" s="9">
        <f t="shared" si="40"/>
        <v>100</v>
      </c>
      <c r="V31" s="4">
        <v>5</v>
      </c>
      <c r="W31" s="5">
        <f t="shared" si="28"/>
        <v>5</v>
      </c>
      <c r="X31" s="8">
        <f t="shared" si="41"/>
        <v>10</v>
      </c>
      <c r="Y31" s="9">
        <f t="shared" si="42"/>
        <v>5</v>
      </c>
      <c r="Z31" s="4">
        <v>3</v>
      </c>
      <c r="AA31" s="5">
        <f t="shared" si="31"/>
        <v>3</v>
      </c>
      <c r="AB31" s="8">
        <f t="shared" si="43"/>
        <v>3</v>
      </c>
      <c r="AC31" s="9">
        <f t="shared" si="44"/>
        <v>0</v>
      </c>
    </row>
    <row r="32" spans="1:29" s="4" customFormat="1" x14ac:dyDescent="0.25">
      <c r="A32" s="11" t="str">
        <f>'1_Fire_Script'!A33</f>
        <v>eCANOPY_LADDER_FUELS_MAXIMUM_HEIGHT</v>
      </c>
      <c r="B32" t="s">
        <v>315</v>
      </c>
      <c r="C32" s="32"/>
      <c r="D32" s="35"/>
      <c r="E32" s="36"/>
      <c r="G32" s="5">
        <f t="shared" si="17"/>
        <v>0</v>
      </c>
      <c r="H32" s="8">
        <f t="shared" ref="H32:H33" si="45">G32</f>
        <v>0</v>
      </c>
      <c r="I32" s="9">
        <f>H32</f>
        <v>0</v>
      </c>
      <c r="K32" s="5">
        <f t="shared" si="19"/>
        <v>0</v>
      </c>
      <c r="L32" s="8">
        <f t="shared" ref="L32:L33" si="46">K32</f>
        <v>0</v>
      </c>
      <c r="M32" s="9">
        <f>L32</f>
        <v>0</v>
      </c>
      <c r="O32" s="5">
        <f t="shared" si="22"/>
        <v>0</v>
      </c>
      <c r="P32" s="8">
        <f t="shared" ref="P32:P33" si="47">O32</f>
        <v>0</v>
      </c>
      <c r="Q32" s="9">
        <f>P32</f>
        <v>0</v>
      </c>
      <c r="R32" s="4">
        <v>4</v>
      </c>
      <c r="S32" s="5">
        <f t="shared" si="25"/>
        <v>4</v>
      </c>
      <c r="T32" s="8">
        <f t="shared" ref="T32:T33" si="48">S32</f>
        <v>4</v>
      </c>
      <c r="U32" s="9">
        <f>T32</f>
        <v>4</v>
      </c>
      <c r="V32" s="4">
        <v>15</v>
      </c>
      <c r="W32" s="5">
        <f t="shared" si="28"/>
        <v>15</v>
      </c>
      <c r="X32" s="8">
        <f t="shared" ref="X32:X33" si="49">W32</f>
        <v>15</v>
      </c>
      <c r="Y32" s="9">
        <f>X32</f>
        <v>15</v>
      </c>
      <c r="AA32" s="5">
        <f t="shared" si="31"/>
        <v>0</v>
      </c>
      <c r="AB32" s="8">
        <f t="shared" ref="AB32:AB33" si="50">AA32</f>
        <v>0</v>
      </c>
      <c r="AC32" s="9">
        <f>AB32</f>
        <v>0</v>
      </c>
    </row>
    <row r="33" spans="1:29" s="4" customFormat="1" x14ac:dyDescent="0.25">
      <c r="A33" s="11" t="str">
        <f>'1_Fire_Script'!A34</f>
        <v>eCANOPY_LADDER_FUELS_MINIMUM_HEIGHT</v>
      </c>
      <c r="B33" t="s">
        <v>316</v>
      </c>
      <c r="C33" s="32"/>
      <c r="D33" s="35"/>
      <c r="E33" s="36"/>
      <c r="G33" s="5">
        <f t="shared" si="17"/>
        <v>0</v>
      </c>
      <c r="H33" s="8">
        <f t="shared" si="45"/>
        <v>0</v>
      </c>
      <c r="I33" s="9">
        <f>H33</f>
        <v>0</v>
      </c>
      <c r="K33" s="5">
        <f t="shared" si="19"/>
        <v>0</v>
      </c>
      <c r="L33" s="8">
        <f t="shared" si="46"/>
        <v>0</v>
      </c>
      <c r="M33" s="9">
        <f>L33</f>
        <v>0</v>
      </c>
      <c r="O33" s="5">
        <f t="shared" si="22"/>
        <v>0</v>
      </c>
      <c r="P33" s="8">
        <f t="shared" si="47"/>
        <v>0</v>
      </c>
      <c r="Q33" s="9">
        <f>P33</f>
        <v>0</v>
      </c>
      <c r="R33" s="4">
        <v>0</v>
      </c>
      <c r="S33" s="5">
        <f t="shared" si="25"/>
        <v>0</v>
      </c>
      <c r="T33" s="8">
        <f t="shared" si="48"/>
        <v>0</v>
      </c>
      <c r="U33" s="9">
        <f>T33</f>
        <v>0</v>
      </c>
      <c r="V33" s="4">
        <v>5</v>
      </c>
      <c r="W33" s="5">
        <f t="shared" si="28"/>
        <v>5</v>
      </c>
      <c r="X33" s="8">
        <f t="shared" si="49"/>
        <v>5</v>
      </c>
      <c r="Y33" s="9">
        <f>X33</f>
        <v>5</v>
      </c>
      <c r="AA33" s="5">
        <f t="shared" si="31"/>
        <v>0</v>
      </c>
      <c r="AB33" s="8">
        <f t="shared" si="50"/>
        <v>0</v>
      </c>
      <c r="AC33" s="9">
        <f>AB33</f>
        <v>0</v>
      </c>
    </row>
    <row r="34" spans="1:29" s="4" customFormat="1" x14ac:dyDescent="0.25">
      <c r="A34" s="11" t="str">
        <f>'1_Fire_Script'!A35</f>
        <v>eSHRUBS_PRIMARY_LAYER_HEIGHT</v>
      </c>
      <c r="B34" t="s">
        <v>317</v>
      </c>
      <c r="C34" s="32">
        <v>0.5</v>
      </c>
      <c r="D34" s="35">
        <v>1.25</v>
      </c>
      <c r="E34" s="39">
        <f t="shared" ref="E34:E39" si="51">1/(0.5*1.25)</f>
        <v>1.6</v>
      </c>
      <c r="F34" s="4">
        <v>2.2000000000000002</v>
      </c>
      <c r="G34" s="5">
        <f t="shared" ref="G34:G58" si="52">$C34*F34</f>
        <v>1.1000000000000001</v>
      </c>
      <c r="H34" s="8">
        <f t="shared" ref="H34:H39" si="53">$D34*G34</f>
        <v>1.375</v>
      </c>
      <c r="I34" s="13">
        <f t="shared" ref="I34:I37" si="54">$E34*H34</f>
        <v>2.2000000000000002</v>
      </c>
      <c r="J34" s="4">
        <v>5</v>
      </c>
      <c r="K34" s="5">
        <f t="shared" ref="K34:K58" si="55">$C34*J34</f>
        <v>2.5</v>
      </c>
      <c r="L34" s="8">
        <f t="shared" ref="L34:L55" si="56">$D34*K34</f>
        <v>3.125</v>
      </c>
      <c r="M34" s="13">
        <f t="shared" ref="M34" si="57">$E34*L34</f>
        <v>5</v>
      </c>
      <c r="N34" s="4">
        <v>3</v>
      </c>
      <c r="O34" s="5">
        <f t="shared" ref="O34:O58" si="58">$C34*N34</f>
        <v>1.5</v>
      </c>
      <c r="P34" s="8">
        <f t="shared" ref="P34:P55" si="59">$D34*O34</f>
        <v>1.875</v>
      </c>
      <c r="Q34" s="13">
        <f t="shared" ref="Q34" si="60">$E34*P34</f>
        <v>3</v>
      </c>
      <c r="R34" s="4">
        <v>5</v>
      </c>
      <c r="S34" s="5">
        <f t="shared" ref="S34:S58" si="61">$C34*R34</f>
        <v>2.5</v>
      </c>
      <c r="T34" s="8">
        <f t="shared" ref="T34:T55" si="62">$D34*S34</f>
        <v>3.125</v>
      </c>
      <c r="U34" s="13">
        <f t="shared" ref="U34" si="63">$E34*T34</f>
        <v>5</v>
      </c>
      <c r="V34" s="4">
        <v>6</v>
      </c>
      <c r="W34" s="5">
        <f t="shared" ref="W34:W58" si="64">$C34*V34</f>
        <v>3</v>
      </c>
      <c r="X34" s="8">
        <f t="shared" ref="X34:X55" si="65">$D34*W34</f>
        <v>3.75</v>
      </c>
      <c r="Y34" s="13">
        <f t="shared" ref="Y34" si="66">$E34*X34</f>
        <v>6</v>
      </c>
      <c r="Z34" s="4">
        <v>5</v>
      </c>
      <c r="AA34" s="5">
        <f t="shared" ref="AA34:AA58" si="67">$C34*Z34</f>
        <v>2.5</v>
      </c>
      <c r="AB34" s="8">
        <f t="shared" ref="AB34:AB55" si="68">$D34*AA34</f>
        <v>3.125</v>
      </c>
      <c r="AC34" s="13">
        <f t="shared" ref="AC34" si="69">$E34*AB34</f>
        <v>5</v>
      </c>
    </row>
    <row r="35" spans="1:29" s="4" customFormat="1" x14ac:dyDescent="0.25">
      <c r="A35" s="11" t="str">
        <f>'1_Fire_Script'!A36</f>
        <v>eSHRUBS_PRIMARY_LAYER_PERCENT_COVER</v>
      </c>
      <c r="B35" t="s">
        <v>318</v>
      </c>
      <c r="C35" s="32">
        <v>0.5</v>
      </c>
      <c r="D35" s="35">
        <v>1.25</v>
      </c>
      <c r="E35" s="39">
        <f t="shared" si="51"/>
        <v>1.6</v>
      </c>
      <c r="F35" s="4">
        <v>21.6</v>
      </c>
      <c r="G35" s="5">
        <f t="shared" si="52"/>
        <v>10.8</v>
      </c>
      <c r="H35" s="8">
        <f t="shared" si="53"/>
        <v>13.5</v>
      </c>
      <c r="I35" s="13">
        <f>MIN(100,$E35*H35)</f>
        <v>21.6</v>
      </c>
      <c r="J35" s="4">
        <v>70</v>
      </c>
      <c r="K35" s="5">
        <f t="shared" si="55"/>
        <v>35</v>
      </c>
      <c r="L35" s="8">
        <f t="shared" si="56"/>
        <v>43.75</v>
      </c>
      <c r="M35" s="13">
        <f>MIN(100,$E35*L35)</f>
        <v>70</v>
      </c>
      <c r="N35" s="4">
        <v>2</v>
      </c>
      <c r="O35" s="5">
        <f t="shared" si="58"/>
        <v>1</v>
      </c>
      <c r="P35" s="8">
        <f t="shared" si="59"/>
        <v>1.25</v>
      </c>
      <c r="Q35" s="13">
        <f>MIN(100,$E35*P35)</f>
        <v>2</v>
      </c>
      <c r="R35" s="4">
        <v>10</v>
      </c>
      <c r="S35" s="5">
        <f t="shared" si="61"/>
        <v>5</v>
      </c>
      <c r="T35" s="8">
        <f t="shared" si="62"/>
        <v>6.25</v>
      </c>
      <c r="U35" s="13">
        <f>MIN(100,$E35*T35)</f>
        <v>10</v>
      </c>
      <c r="V35" s="4">
        <v>30</v>
      </c>
      <c r="W35" s="5">
        <f t="shared" si="64"/>
        <v>15</v>
      </c>
      <c r="X35" s="8">
        <f t="shared" si="65"/>
        <v>18.75</v>
      </c>
      <c r="Y35" s="13">
        <f>MIN(100,$E35*X35)</f>
        <v>30</v>
      </c>
      <c r="Z35" s="4">
        <v>80</v>
      </c>
      <c r="AA35" s="5">
        <f t="shared" si="67"/>
        <v>40</v>
      </c>
      <c r="AB35" s="8">
        <f t="shared" si="68"/>
        <v>50</v>
      </c>
      <c r="AC35" s="13">
        <f>MIN(100,$E35*AB35)</f>
        <v>80</v>
      </c>
    </row>
    <row r="36" spans="1:29" s="4" customFormat="1" x14ac:dyDescent="0.25">
      <c r="A36" s="11" t="str">
        <f>'1_Fire_Script'!A37</f>
        <v>eSHRUBS_PRIMARY_LAYER_PERCENT_LIVE</v>
      </c>
      <c r="B36" t="s">
        <v>319</v>
      </c>
      <c r="C36" s="32">
        <v>0.5</v>
      </c>
      <c r="D36" s="35">
        <v>1.25</v>
      </c>
      <c r="E36" s="39">
        <f t="shared" si="51"/>
        <v>1.6</v>
      </c>
      <c r="F36" s="4">
        <v>85</v>
      </c>
      <c r="G36" s="5">
        <f t="shared" si="52"/>
        <v>42.5</v>
      </c>
      <c r="H36" s="8">
        <f t="shared" si="53"/>
        <v>53.125</v>
      </c>
      <c r="I36" s="13">
        <f>MIN(100,$E36*H36)</f>
        <v>85</v>
      </c>
      <c r="J36" s="4">
        <v>85</v>
      </c>
      <c r="K36" s="5">
        <f t="shared" si="55"/>
        <v>42.5</v>
      </c>
      <c r="L36" s="8">
        <f t="shared" si="56"/>
        <v>53.125</v>
      </c>
      <c r="M36" s="13">
        <f>MIN(100,$E36*L36)</f>
        <v>85</v>
      </c>
      <c r="N36" s="4">
        <v>100</v>
      </c>
      <c r="O36" s="5">
        <f t="shared" si="58"/>
        <v>50</v>
      </c>
      <c r="P36" s="8">
        <f t="shared" si="59"/>
        <v>62.5</v>
      </c>
      <c r="Q36" s="13">
        <f>MIN(100,$E36*P36)</f>
        <v>100</v>
      </c>
      <c r="R36" s="4">
        <v>90</v>
      </c>
      <c r="S36" s="5">
        <f t="shared" si="61"/>
        <v>45</v>
      </c>
      <c r="T36" s="8">
        <f t="shared" si="62"/>
        <v>56.25</v>
      </c>
      <c r="U36" s="13">
        <f>MIN(100,$E36*T36)</f>
        <v>90</v>
      </c>
      <c r="V36" s="4">
        <v>85</v>
      </c>
      <c r="W36" s="5">
        <f t="shared" si="64"/>
        <v>42.5</v>
      </c>
      <c r="X36" s="8">
        <f t="shared" si="65"/>
        <v>53.125</v>
      </c>
      <c r="Y36" s="13">
        <f>MIN(100,$E36*X36)</f>
        <v>85</v>
      </c>
      <c r="Z36" s="4">
        <v>90</v>
      </c>
      <c r="AA36" s="5">
        <f t="shared" si="67"/>
        <v>45</v>
      </c>
      <c r="AB36" s="8">
        <f t="shared" si="68"/>
        <v>56.25</v>
      </c>
      <c r="AC36" s="13">
        <f>MIN(100,$E36*AB36)</f>
        <v>90</v>
      </c>
    </row>
    <row r="37" spans="1:29" s="4" customFormat="1" x14ac:dyDescent="0.25">
      <c r="A37" s="11" t="str">
        <f>'1_Fire_Script'!A38</f>
        <v>eSHRUBS_SECONDARY_LAYER_HEIGHT</v>
      </c>
      <c r="B37" t="s">
        <v>320</v>
      </c>
      <c r="C37" s="32">
        <v>0.5</v>
      </c>
      <c r="D37" s="35">
        <v>1.25</v>
      </c>
      <c r="E37" s="39">
        <f t="shared" si="51"/>
        <v>1.6</v>
      </c>
      <c r="F37" s="4">
        <v>0.3</v>
      </c>
      <c r="G37" s="5">
        <f t="shared" si="52"/>
        <v>0.15</v>
      </c>
      <c r="H37" s="8">
        <f t="shared" si="53"/>
        <v>0.1875</v>
      </c>
      <c r="I37" s="13">
        <f t="shared" si="54"/>
        <v>0.30000000000000004</v>
      </c>
      <c r="J37" s="4">
        <v>2</v>
      </c>
      <c r="K37" s="5">
        <f t="shared" si="55"/>
        <v>1</v>
      </c>
      <c r="L37" s="8">
        <f t="shared" si="56"/>
        <v>1.25</v>
      </c>
      <c r="M37" s="13">
        <f t="shared" ref="M37" si="70">$E37*L37</f>
        <v>2</v>
      </c>
      <c r="O37" s="5">
        <f t="shared" si="58"/>
        <v>0</v>
      </c>
      <c r="P37" s="8">
        <f t="shared" si="59"/>
        <v>0</v>
      </c>
      <c r="Q37" s="13">
        <f t="shared" ref="Q37" si="71">$E37*P37</f>
        <v>0</v>
      </c>
      <c r="R37" s="4">
        <v>1</v>
      </c>
      <c r="S37" s="5">
        <f t="shared" si="61"/>
        <v>0.5</v>
      </c>
      <c r="T37" s="8">
        <f t="shared" si="62"/>
        <v>0.625</v>
      </c>
      <c r="U37" s="13">
        <f t="shared" ref="U37" si="72">$E37*T37</f>
        <v>1</v>
      </c>
      <c r="W37" s="5">
        <f t="shared" si="64"/>
        <v>0</v>
      </c>
      <c r="X37" s="8">
        <f t="shared" si="65"/>
        <v>0</v>
      </c>
      <c r="Y37" s="13">
        <f t="shared" ref="Y37" si="73">$E37*X37</f>
        <v>0</v>
      </c>
      <c r="AA37" s="5">
        <f t="shared" si="67"/>
        <v>0</v>
      </c>
      <c r="AB37" s="8">
        <f t="shared" si="68"/>
        <v>0</v>
      </c>
      <c r="AC37" s="13">
        <f t="shared" ref="AC37" si="74">$E37*AB37</f>
        <v>0</v>
      </c>
    </row>
    <row r="38" spans="1:29" s="4" customFormat="1" x14ac:dyDescent="0.25">
      <c r="A38" s="11" t="str">
        <f>'1_Fire_Script'!A39</f>
        <v>eSHRUBS_SECONDARY_LAYER_PERCENT_COVER</v>
      </c>
      <c r="B38" t="s">
        <v>321</v>
      </c>
      <c r="C38" s="32">
        <v>0.5</v>
      </c>
      <c r="D38" s="35">
        <v>1.25</v>
      </c>
      <c r="E38" s="39">
        <f t="shared" si="51"/>
        <v>1.6</v>
      </c>
      <c r="F38" s="4">
        <v>1.2</v>
      </c>
      <c r="G38" s="5">
        <f t="shared" si="52"/>
        <v>0.6</v>
      </c>
      <c r="H38" s="8">
        <f t="shared" si="53"/>
        <v>0.75</v>
      </c>
      <c r="I38" s="13">
        <f>MIN(100,$E38*H38)</f>
        <v>1.2000000000000002</v>
      </c>
      <c r="J38" s="4">
        <v>5</v>
      </c>
      <c r="K38" s="5">
        <f t="shared" si="55"/>
        <v>2.5</v>
      </c>
      <c r="L38" s="8">
        <f t="shared" si="56"/>
        <v>3.125</v>
      </c>
      <c r="M38" s="13">
        <f>MIN(100,$E38*L38)</f>
        <v>5</v>
      </c>
      <c r="O38" s="5">
        <f t="shared" si="58"/>
        <v>0</v>
      </c>
      <c r="P38" s="8">
        <f t="shared" si="59"/>
        <v>0</v>
      </c>
      <c r="Q38" s="13">
        <f>MIN(100,$E38*P38)</f>
        <v>0</v>
      </c>
      <c r="R38" s="4">
        <v>20</v>
      </c>
      <c r="S38" s="5">
        <f t="shared" si="61"/>
        <v>10</v>
      </c>
      <c r="T38" s="8">
        <f t="shared" si="62"/>
        <v>12.5</v>
      </c>
      <c r="U38" s="13">
        <f>MIN(100,$E38*T38)</f>
        <v>20</v>
      </c>
      <c r="W38" s="5">
        <f t="shared" si="64"/>
        <v>0</v>
      </c>
      <c r="X38" s="8">
        <f t="shared" si="65"/>
        <v>0</v>
      </c>
      <c r="Y38" s="13">
        <f>MIN(100,$E38*X38)</f>
        <v>0</v>
      </c>
      <c r="AA38" s="5">
        <f t="shared" si="67"/>
        <v>0</v>
      </c>
      <c r="AB38" s="8">
        <f t="shared" si="68"/>
        <v>0</v>
      </c>
      <c r="AC38" s="13">
        <f>MIN(100,$E38*AB38)</f>
        <v>0</v>
      </c>
    </row>
    <row r="39" spans="1:29" s="4" customFormat="1" x14ac:dyDescent="0.25">
      <c r="A39" s="11" t="str">
        <f>'1_Fire_Script'!A40</f>
        <v>eSHRUBS_SECONDARY_LAYER_PERCENT_LIVE</v>
      </c>
      <c r="B39" t="s">
        <v>322</v>
      </c>
      <c r="C39" s="32">
        <v>0.5</v>
      </c>
      <c r="D39" s="35">
        <v>1.25</v>
      </c>
      <c r="E39" s="39">
        <f t="shared" si="51"/>
        <v>1.6</v>
      </c>
      <c r="F39" s="4">
        <v>95</v>
      </c>
      <c r="G39" s="5">
        <f t="shared" si="52"/>
        <v>47.5</v>
      </c>
      <c r="H39" s="8">
        <f t="shared" si="53"/>
        <v>59.375</v>
      </c>
      <c r="I39" s="13">
        <f>MIN(100,$E39*H39)</f>
        <v>95</v>
      </c>
      <c r="J39" s="4">
        <v>85</v>
      </c>
      <c r="K39" s="5">
        <f t="shared" si="55"/>
        <v>42.5</v>
      </c>
      <c r="L39" s="8">
        <f t="shared" si="56"/>
        <v>53.125</v>
      </c>
      <c r="M39" s="13">
        <f>MIN(100,$E39*L39)</f>
        <v>85</v>
      </c>
      <c r="O39" s="5">
        <f t="shared" si="58"/>
        <v>0</v>
      </c>
      <c r="P39" s="8">
        <f t="shared" si="59"/>
        <v>0</v>
      </c>
      <c r="Q39" s="13">
        <f>MIN(100,$E39*P39)</f>
        <v>0</v>
      </c>
      <c r="R39" s="4">
        <v>90</v>
      </c>
      <c r="S39" s="5">
        <f t="shared" si="61"/>
        <v>45</v>
      </c>
      <c r="T39" s="8">
        <f t="shared" si="62"/>
        <v>56.25</v>
      </c>
      <c r="U39" s="13">
        <f>MIN(100,$E39*T39)</f>
        <v>90</v>
      </c>
      <c r="W39" s="5">
        <f t="shared" si="64"/>
        <v>0</v>
      </c>
      <c r="X39" s="8">
        <f t="shared" si="65"/>
        <v>0</v>
      </c>
      <c r="Y39" s="13">
        <f>MIN(100,$E39*X39)</f>
        <v>0</v>
      </c>
      <c r="AA39" s="5">
        <f t="shared" si="67"/>
        <v>0</v>
      </c>
      <c r="AB39" s="8">
        <f t="shared" si="68"/>
        <v>0</v>
      </c>
      <c r="AC39" s="13">
        <f>MIN(100,$E39*AB39)</f>
        <v>0</v>
      </c>
    </row>
    <row r="40" spans="1:29" s="4" customFormat="1" x14ac:dyDescent="0.25">
      <c r="A40" s="11" t="str">
        <f>'1_Fire_Script'!A41</f>
        <v>eHERBACEOUS_PRIMARY_LAYER_HEIGHT</v>
      </c>
      <c r="B40" t="s">
        <v>323</v>
      </c>
      <c r="C40" s="32">
        <v>0.5</v>
      </c>
      <c r="D40" s="37">
        <f t="shared" ref="D40:D47" si="75" xml:space="preserve"> 1/0.5</f>
        <v>2</v>
      </c>
      <c r="E40" s="36"/>
      <c r="F40" s="4">
        <v>0.9</v>
      </c>
      <c r="G40" s="5">
        <f t="shared" si="52"/>
        <v>0.45</v>
      </c>
      <c r="H40" s="8">
        <f>$D40*G40</f>
        <v>0.9</v>
      </c>
      <c r="I40" s="9">
        <f t="shared" ref="I40:I47" si="76">H40</f>
        <v>0.9</v>
      </c>
      <c r="K40" s="5">
        <f t="shared" si="55"/>
        <v>0</v>
      </c>
      <c r="L40" s="8">
        <f t="shared" si="56"/>
        <v>0</v>
      </c>
      <c r="M40" s="9">
        <f t="shared" ref="M40:M47" si="77">L40</f>
        <v>0</v>
      </c>
      <c r="N40" s="4">
        <v>2</v>
      </c>
      <c r="O40" s="5">
        <f t="shared" si="58"/>
        <v>1</v>
      </c>
      <c r="P40" s="8">
        <f t="shared" si="59"/>
        <v>2</v>
      </c>
      <c r="Q40" s="9">
        <f t="shared" ref="Q40:Q47" si="78">P40</f>
        <v>2</v>
      </c>
      <c r="R40" s="4">
        <v>1</v>
      </c>
      <c r="S40" s="5">
        <f t="shared" si="61"/>
        <v>0.5</v>
      </c>
      <c r="T40" s="8">
        <f t="shared" si="62"/>
        <v>1</v>
      </c>
      <c r="U40" s="9">
        <f t="shared" ref="U40:U47" si="79">T40</f>
        <v>1</v>
      </c>
      <c r="V40" s="4">
        <v>2.5</v>
      </c>
      <c r="W40" s="5">
        <f t="shared" si="64"/>
        <v>1.25</v>
      </c>
      <c r="X40" s="8">
        <f t="shared" si="65"/>
        <v>2.5</v>
      </c>
      <c r="Y40" s="9">
        <f t="shared" ref="Y40:Y47" si="80">X40</f>
        <v>2.5</v>
      </c>
      <c r="Z40" s="4">
        <v>2</v>
      </c>
      <c r="AA40" s="5">
        <f t="shared" si="67"/>
        <v>1</v>
      </c>
      <c r="AB40" s="8">
        <f t="shared" si="68"/>
        <v>2</v>
      </c>
      <c r="AC40" s="9">
        <f t="shared" ref="AC40:AC47" si="81">AB40</f>
        <v>2</v>
      </c>
    </row>
    <row r="41" spans="1:29" s="4" customFormat="1" x14ac:dyDescent="0.25">
      <c r="A41" s="11" t="str">
        <f>'1_Fire_Script'!A42</f>
        <v>eHERBACEOUS_PRIMARY_LAYER_LOADING</v>
      </c>
      <c r="B41" t="s">
        <v>324</v>
      </c>
      <c r="C41" s="32">
        <v>0.5</v>
      </c>
      <c r="D41" s="37">
        <f t="shared" si="75"/>
        <v>2</v>
      </c>
      <c r="E41" s="36"/>
      <c r="F41" s="4">
        <v>0.1</v>
      </c>
      <c r="G41" s="5">
        <f t="shared" si="52"/>
        <v>0.05</v>
      </c>
      <c r="H41" s="8">
        <f t="shared" ref="H40:H55" si="82">$D41*G41</f>
        <v>0.1</v>
      </c>
      <c r="I41" s="9">
        <f t="shared" si="76"/>
        <v>0.1</v>
      </c>
      <c r="K41" s="5">
        <f t="shared" si="55"/>
        <v>0</v>
      </c>
      <c r="L41" s="8">
        <f t="shared" si="56"/>
        <v>0</v>
      </c>
      <c r="M41" s="9">
        <f t="shared" si="77"/>
        <v>0</v>
      </c>
      <c r="N41" s="4">
        <v>1</v>
      </c>
      <c r="O41" s="5">
        <f t="shared" si="58"/>
        <v>0.5</v>
      </c>
      <c r="P41" s="8">
        <f t="shared" si="59"/>
        <v>1</v>
      </c>
      <c r="Q41" s="9">
        <f t="shared" si="78"/>
        <v>1</v>
      </c>
      <c r="R41" s="4">
        <v>0.01</v>
      </c>
      <c r="S41" s="5">
        <f t="shared" si="61"/>
        <v>5.0000000000000001E-3</v>
      </c>
      <c r="T41" s="8">
        <f t="shared" si="62"/>
        <v>0.01</v>
      </c>
      <c r="U41" s="9">
        <f t="shared" si="79"/>
        <v>0.01</v>
      </c>
      <c r="V41" s="4">
        <v>0.4</v>
      </c>
      <c r="W41" s="5">
        <f t="shared" si="64"/>
        <v>0.2</v>
      </c>
      <c r="X41" s="8">
        <f t="shared" si="65"/>
        <v>0.4</v>
      </c>
      <c r="Y41" s="9">
        <f t="shared" si="80"/>
        <v>0.4</v>
      </c>
      <c r="Z41" s="4">
        <v>0.1</v>
      </c>
      <c r="AA41" s="5">
        <f t="shared" si="67"/>
        <v>0.05</v>
      </c>
      <c r="AB41" s="8">
        <f t="shared" si="68"/>
        <v>0.1</v>
      </c>
      <c r="AC41" s="9">
        <f t="shared" si="81"/>
        <v>0.1</v>
      </c>
    </row>
    <row r="42" spans="1:29" s="4" customFormat="1" x14ac:dyDescent="0.25">
      <c r="A42" s="11" t="str">
        <f>'1_Fire_Script'!A43</f>
        <v>eHERBACEOUS_PRIMARY_LAYER_PERCENT_COVER</v>
      </c>
      <c r="B42" t="s">
        <v>325</v>
      </c>
      <c r="C42" s="32">
        <v>0.5</v>
      </c>
      <c r="D42" s="37">
        <f t="shared" si="75"/>
        <v>2</v>
      </c>
      <c r="E42" s="36"/>
      <c r="F42" s="4">
        <v>0.7</v>
      </c>
      <c r="G42" s="5">
        <f t="shared" si="52"/>
        <v>0.35</v>
      </c>
      <c r="H42" s="8">
        <f t="shared" si="82"/>
        <v>0.7</v>
      </c>
      <c r="I42" s="9">
        <f t="shared" si="76"/>
        <v>0.7</v>
      </c>
      <c r="K42" s="5">
        <f t="shared" si="55"/>
        <v>0</v>
      </c>
      <c r="L42" s="8">
        <f t="shared" si="56"/>
        <v>0</v>
      </c>
      <c r="M42" s="9">
        <f t="shared" si="77"/>
        <v>0</v>
      </c>
      <c r="N42" s="4">
        <v>90</v>
      </c>
      <c r="O42" s="5">
        <f t="shared" si="58"/>
        <v>45</v>
      </c>
      <c r="P42" s="8">
        <f t="shared" si="59"/>
        <v>90</v>
      </c>
      <c r="Q42" s="9">
        <f t="shared" si="78"/>
        <v>90</v>
      </c>
      <c r="R42" s="4">
        <v>2</v>
      </c>
      <c r="S42" s="5">
        <f t="shared" si="61"/>
        <v>1</v>
      </c>
      <c r="T42" s="8">
        <f t="shared" si="62"/>
        <v>2</v>
      </c>
      <c r="U42" s="9">
        <f t="shared" si="79"/>
        <v>2</v>
      </c>
      <c r="V42" s="4">
        <v>30</v>
      </c>
      <c r="W42" s="5">
        <f t="shared" si="64"/>
        <v>15</v>
      </c>
      <c r="X42" s="8">
        <f t="shared" si="65"/>
        <v>30</v>
      </c>
      <c r="Y42" s="9">
        <f t="shared" si="80"/>
        <v>30</v>
      </c>
      <c r="Z42" s="4">
        <v>20</v>
      </c>
      <c r="AA42" s="5">
        <f t="shared" si="67"/>
        <v>10</v>
      </c>
      <c r="AB42" s="8">
        <f t="shared" si="68"/>
        <v>20</v>
      </c>
      <c r="AC42" s="9">
        <f t="shared" si="81"/>
        <v>20</v>
      </c>
    </row>
    <row r="43" spans="1:29" s="4" customFormat="1" x14ac:dyDescent="0.25">
      <c r="A43" s="11" t="str">
        <f>'1_Fire_Script'!A44</f>
        <v>eHERBACEOUS_PRIMARY_LAYER_PERCENT_LIVE</v>
      </c>
      <c r="B43" t="s">
        <v>326</v>
      </c>
      <c r="C43" s="32">
        <v>0.5</v>
      </c>
      <c r="D43" s="37">
        <f t="shared" si="75"/>
        <v>2</v>
      </c>
      <c r="E43" s="36"/>
      <c r="F43" s="4">
        <v>95</v>
      </c>
      <c r="G43" s="5">
        <f t="shared" si="52"/>
        <v>47.5</v>
      </c>
      <c r="H43" s="8">
        <f t="shared" si="82"/>
        <v>95</v>
      </c>
      <c r="I43" s="9">
        <f t="shared" si="76"/>
        <v>95</v>
      </c>
      <c r="K43" s="5">
        <f t="shared" si="55"/>
        <v>0</v>
      </c>
      <c r="L43" s="8">
        <f t="shared" si="56"/>
        <v>0</v>
      </c>
      <c r="M43" s="9">
        <f t="shared" si="77"/>
        <v>0</v>
      </c>
      <c r="N43" s="4">
        <v>85</v>
      </c>
      <c r="O43" s="5">
        <f t="shared" si="58"/>
        <v>42.5</v>
      </c>
      <c r="P43" s="8">
        <f t="shared" si="59"/>
        <v>85</v>
      </c>
      <c r="Q43" s="9">
        <f t="shared" si="78"/>
        <v>85</v>
      </c>
      <c r="R43" s="4">
        <v>90</v>
      </c>
      <c r="S43" s="5">
        <f t="shared" si="61"/>
        <v>45</v>
      </c>
      <c r="T43" s="8">
        <f t="shared" si="62"/>
        <v>90</v>
      </c>
      <c r="U43" s="9">
        <f t="shared" si="79"/>
        <v>90</v>
      </c>
      <c r="V43" s="4">
        <v>80</v>
      </c>
      <c r="W43" s="5">
        <f t="shared" si="64"/>
        <v>40</v>
      </c>
      <c r="X43" s="8">
        <f t="shared" si="65"/>
        <v>80</v>
      </c>
      <c r="Y43" s="9">
        <f t="shared" si="80"/>
        <v>80</v>
      </c>
      <c r="Z43" s="4">
        <v>60</v>
      </c>
      <c r="AA43" s="5">
        <f t="shared" si="67"/>
        <v>30</v>
      </c>
      <c r="AB43" s="8">
        <f t="shared" si="68"/>
        <v>60</v>
      </c>
      <c r="AC43" s="9">
        <f t="shared" si="81"/>
        <v>60</v>
      </c>
    </row>
    <row r="44" spans="1:29" s="4" customFormat="1" x14ac:dyDescent="0.25">
      <c r="A44" s="11" t="str">
        <f>'1_Fire_Script'!A45</f>
        <v>eHERBACEOUS_SECONDARY_LAYER_HEIGHT</v>
      </c>
      <c r="B44" t="s">
        <v>327</v>
      </c>
      <c r="C44" s="32">
        <v>0.5</v>
      </c>
      <c r="D44" s="37">
        <f t="shared" si="75"/>
        <v>2</v>
      </c>
      <c r="E44" s="36"/>
      <c r="F44" s="4">
        <v>0.9</v>
      </c>
      <c r="G44" s="5">
        <f t="shared" si="52"/>
        <v>0.45</v>
      </c>
      <c r="H44" s="8">
        <f t="shared" si="82"/>
        <v>0.9</v>
      </c>
      <c r="I44" s="9">
        <f t="shared" si="76"/>
        <v>0.9</v>
      </c>
      <c r="K44" s="5">
        <f t="shared" si="55"/>
        <v>0</v>
      </c>
      <c r="L44" s="8">
        <f t="shared" si="56"/>
        <v>0</v>
      </c>
      <c r="M44" s="9">
        <f t="shared" si="77"/>
        <v>0</v>
      </c>
      <c r="N44" s="4">
        <v>1</v>
      </c>
      <c r="O44" s="5">
        <f t="shared" si="58"/>
        <v>0.5</v>
      </c>
      <c r="P44" s="8">
        <f t="shared" si="59"/>
        <v>1</v>
      </c>
      <c r="Q44" s="9">
        <f t="shared" si="78"/>
        <v>1</v>
      </c>
      <c r="R44" s="4">
        <v>0.5</v>
      </c>
      <c r="S44" s="5">
        <f t="shared" si="61"/>
        <v>0.25</v>
      </c>
      <c r="T44" s="8">
        <f t="shared" si="62"/>
        <v>0.5</v>
      </c>
      <c r="U44" s="9">
        <f t="shared" si="79"/>
        <v>0.5</v>
      </c>
      <c r="W44" s="5">
        <f t="shared" si="64"/>
        <v>0</v>
      </c>
      <c r="X44" s="8">
        <f t="shared" si="65"/>
        <v>0</v>
      </c>
      <c r="Y44" s="9">
        <f t="shared" si="80"/>
        <v>0</v>
      </c>
      <c r="Z44" s="4">
        <v>1</v>
      </c>
      <c r="AA44" s="5">
        <f t="shared" si="67"/>
        <v>0.5</v>
      </c>
      <c r="AB44" s="8">
        <f t="shared" si="68"/>
        <v>1</v>
      </c>
      <c r="AC44" s="9">
        <f t="shared" si="81"/>
        <v>1</v>
      </c>
    </row>
    <row r="45" spans="1:29" s="4" customFormat="1" x14ac:dyDescent="0.25">
      <c r="A45" s="11" t="str">
        <f>'1_Fire_Script'!A46</f>
        <v>eHERBACEOUS_SECONDARY_LAYER_LOADING</v>
      </c>
      <c r="B45" t="s">
        <v>328</v>
      </c>
      <c r="C45" s="32">
        <v>0.5</v>
      </c>
      <c r="D45" s="37">
        <f t="shared" si="75"/>
        <v>2</v>
      </c>
      <c r="E45" s="36"/>
      <c r="F45" s="4">
        <v>0.1</v>
      </c>
      <c r="G45" s="5">
        <f t="shared" si="52"/>
        <v>0.05</v>
      </c>
      <c r="H45" s="8">
        <f t="shared" si="82"/>
        <v>0.1</v>
      </c>
      <c r="I45" s="9">
        <f t="shared" si="76"/>
        <v>0.1</v>
      </c>
      <c r="K45" s="5">
        <f t="shared" si="55"/>
        <v>0</v>
      </c>
      <c r="L45" s="8">
        <f t="shared" si="56"/>
        <v>0</v>
      </c>
      <c r="M45" s="9">
        <f t="shared" si="77"/>
        <v>0</v>
      </c>
      <c r="N45" s="4">
        <v>0.01</v>
      </c>
      <c r="O45" s="5">
        <f t="shared" si="58"/>
        <v>5.0000000000000001E-3</v>
      </c>
      <c r="P45" s="8">
        <f t="shared" si="59"/>
        <v>0.01</v>
      </c>
      <c r="Q45" s="9">
        <f t="shared" si="78"/>
        <v>0.01</v>
      </c>
      <c r="R45" s="4">
        <v>0.02</v>
      </c>
      <c r="S45" s="5">
        <f t="shared" si="61"/>
        <v>0.01</v>
      </c>
      <c r="T45" s="8">
        <f t="shared" si="62"/>
        <v>0.02</v>
      </c>
      <c r="U45" s="9">
        <f t="shared" si="79"/>
        <v>0.02</v>
      </c>
      <c r="W45" s="5">
        <f t="shared" si="64"/>
        <v>0</v>
      </c>
      <c r="X45" s="8">
        <f t="shared" si="65"/>
        <v>0</v>
      </c>
      <c r="Y45" s="9">
        <f t="shared" si="80"/>
        <v>0</v>
      </c>
      <c r="Z45" s="4">
        <v>0.1</v>
      </c>
      <c r="AA45" s="5">
        <f t="shared" si="67"/>
        <v>0.05</v>
      </c>
      <c r="AB45" s="8">
        <f t="shared" si="68"/>
        <v>0.1</v>
      </c>
      <c r="AC45" s="9">
        <f t="shared" si="81"/>
        <v>0.1</v>
      </c>
    </row>
    <row r="46" spans="1:29" s="4" customFormat="1" x14ac:dyDescent="0.25">
      <c r="A46" s="11" t="str">
        <f>'1_Fire_Script'!A47</f>
        <v>eHERBACEOUS_SECONDARY_LAYER_PERCENT_COVER</v>
      </c>
      <c r="B46" t="s">
        <v>329</v>
      </c>
      <c r="C46" s="32">
        <v>0.5</v>
      </c>
      <c r="D46" s="37">
        <f t="shared" si="75"/>
        <v>2</v>
      </c>
      <c r="E46" s="36"/>
      <c r="F46" s="4">
        <v>0.2</v>
      </c>
      <c r="G46" s="5">
        <f t="shared" si="52"/>
        <v>0.1</v>
      </c>
      <c r="H46" s="8">
        <f t="shared" si="82"/>
        <v>0.2</v>
      </c>
      <c r="I46" s="9">
        <f t="shared" si="76"/>
        <v>0.2</v>
      </c>
      <c r="K46" s="5">
        <f t="shared" si="55"/>
        <v>0</v>
      </c>
      <c r="L46" s="8">
        <f t="shared" si="56"/>
        <v>0</v>
      </c>
      <c r="M46" s="9">
        <f t="shared" si="77"/>
        <v>0</v>
      </c>
      <c r="N46" s="4">
        <v>8</v>
      </c>
      <c r="O46" s="5">
        <f t="shared" si="58"/>
        <v>4</v>
      </c>
      <c r="P46" s="8">
        <f t="shared" si="59"/>
        <v>8</v>
      </c>
      <c r="Q46" s="9">
        <f t="shared" si="78"/>
        <v>8</v>
      </c>
      <c r="R46" s="4">
        <v>5</v>
      </c>
      <c r="S46" s="5">
        <f t="shared" si="61"/>
        <v>2.5</v>
      </c>
      <c r="T46" s="8">
        <f t="shared" si="62"/>
        <v>5</v>
      </c>
      <c r="U46" s="9">
        <f t="shared" si="79"/>
        <v>5</v>
      </c>
      <c r="W46" s="5">
        <f t="shared" si="64"/>
        <v>0</v>
      </c>
      <c r="X46" s="8">
        <f t="shared" si="65"/>
        <v>0</v>
      </c>
      <c r="Y46" s="9">
        <f t="shared" si="80"/>
        <v>0</v>
      </c>
      <c r="Z46" s="4">
        <v>20</v>
      </c>
      <c r="AA46" s="5">
        <f t="shared" si="67"/>
        <v>10</v>
      </c>
      <c r="AB46" s="8">
        <f t="shared" si="68"/>
        <v>20</v>
      </c>
      <c r="AC46" s="9">
        <f t="shared" si="81"/>
        <v>20</v>
      </c>
    </row>
    <row r="47" spans="1:29" s="4" customFormat="1" x14ac:dyDescent="0.25">
      <c r="A47" s="11" t="str">
        <f>'1_Fire_Script'!A48</f>
        <v>eHERBACEOUS_SECONDARY_LAYER_PERCENT_LIVE</v>
      </c>
      <c r="B47" t="s">
        <v>330</v>
      </c>
      <c r="C47" s="32">
        <v>0.5</v>
      </c>
      <c r="D47" s="37">
        <f t="shared" si="75"/>
        <v>2</v>
      </c>
      <c r="E47" s="36"/>
      <c r="F47" s="4">
        <v>85</v>
      </c>
      <c r="G47" s="5">
        <f t="shared" si="52"/>
        <v>42.5</v>
      </c>
      <c r="H47" s="8">
        <f t="shared" si="82"/>
        <v>85</v>
      </c>
      <c r="I47" s="9">
        <f t="shared" si="76"/>
        <v>85</v>
      </c>
      <c r="K47" s="5">
        <f t="shared" si="55"/>
        <v>0</v>
      </c>
      <c r="L47" s="8">
        <f t="shared" si="56"/>
        <v>0</v>
      </c>
      <c r="M47" s="9">
        <f t="shared" si="77"/>
        <v>0</v>
      </c>
      <c r="N47" s="4">
        <v>70</v>
      </c>
      <c r="O47" s="5">
        <f t="shared" si="58"/>
        <v>35</v>
      </c>
      <c r="P47" s="8">
        <f t="shared" si="59"/>
        <v>70</v>
      </c>
      <c r="Q47" s="9">
        <f t="shared" si="78"/>
        <v>70</v>
      </c>
      <c r="R47" s="4">
        <v>90</v>
      </c>
      <c r="S47" s="5">
        <f t="shared" si="61"/>
        <v>45</v>
      </c>
      <c r="T47" s="8">
        <f t="shared" si="62"/>
        <v>90</v>
      </c>
      <c r="U47" s="9">
        <f t="shared" si="79"/>
        <v>90</v>
      </c>
      <c r="W47" s="5">
        <f t="shared" si="64"/>
        <v>0</v>
      </c>
      <c r="X47" s="8">
        <f t="shared" si="65"/>
        <v>0</v>
      </c>
      <c r="Y47" s="9">
        <f t="shared" si="80"/>
        <v>0</v>
      </c>
      <c r="Z47" s="4">
        <v>60</v>
      </c>
      <c r="AA47" s="5">
        <f t="shared" si="67"/>
        <v>30</v>
      </c>
      <c r="AB47" s="8">
        <f t="shared" si="68"/>
        <v>60</v>
      </c>
      <c r="AC47" s="9">
        <f t="shared" si="81"/>
        <v>60</v>
      </c>
    </row>
    <row r="48" spans="1:29" s="4" customFormat="1" x14ac:dyDescent="0.25">
      <c r="A48" s="11" t="str">
        <f>'1_Fire_Script'!A49</f>
        <v>eWOODY_FUEL_ALL_DOWNED_WOODY_FUEL_DEPTH</v>
      </c>
      <c r="B48" t="s">
        <v>331</v>
      </c>
      <c r="C48" s="32">
        <v>0.5</v>
      </c>
      <c r="D48" s="35">
        <v>1.25</v>
      </c>
      <c r="E48" s="39">
        <f t="shared" ref="E48:E52" si="83">1/(0.5*1.25)</f>
        <v>1.6</v>
      </c>
      <c r="F48" s="4">
        <v>4</v>
      </c>
      <c r="G48" s="5">
        <f t="shared" si="52"/>
        <v>2</v>
      </c>
      <c r="H48" s="8">
        <f t="shared" si="82"/>
        <v>2.5</v>
      </c>
      <c r="I48" s="13">
        <f t="shared" ref="I48:I55" si="84">$E48*H48</f>
        <v>4</v>
      </c>
      <c r="J48" s="4">
        <v>1</v>
      </c>
      <c r="K48" s="5">
        <f t="shared" si="55"/>
        <v>0.5</v>
      </c>
      <c r="L48" s="8">
        <f t="shared" si="56"/>
        <v>0.625</v>
      </c>
      <c r="M48" s="13">
        <f t="shared" ref="M48:M55" si="85">$E48*L48</f>
        <v>1</v>
      </c>
      <c r="O48" s="5">
        <f t="shared" si="58"/>
        <v>0</v>
      </c>
      <c r="P48" s="8">
        <f t="shared" si="59"/>
        <v>0</v>
      </c>
      <c r="Q48" s="13">
        <f t="shared" ref="Q48:Q55" si="86">$E48*P48</f>
        <v>0</v>
      </c>
      <c r="R48" s="4">
        <v>0.5</v>
      </c>
      <c r="S48" s="5">
        <f t="shared" si="61"/>
        <v>0.25</v>
      </c>
      <c r="T48" s="8">
        <f t="shared" si="62"/>
        <v>0.3125</v>
      </c>
      <c r="U48" s="13">
        <f t="shared" ref="U48:U55" si="87">$E48*T48</f>
        <v>0.5</v>
      </c>
      <c r="V48" s="4">
        <v>1</v>
      </c>
      <c r="W48" s="5">
        <f t="shared" si="64"/>
        <v>0.5</v>
      </c>
      <c r="X48" s="8">
        <f t="shared" si="65"/>
        <v>0.625</v>
      </c>
      <c r="Y48" s="13">
        <f t="shared" ref="Y48:Y55" si="88">$E48*X48</f>
        <v>1</v>
      </c>
      <c r="Z48" s="4">
        <v>0.5</v>
      </c>
      <c r="AA48" s="5">
        <f t="shared" si="67"/>
        <v>0.25</v>
      </c>
      <c r="AB48" s="8">
        <f t="shared" si="68"/>
        <v>0.3125</v>
      </c>
      <c r="AC48" s="13">
        <f t="shared" ref="AC48:AC55" si="89">$E48*AB48</f>
        <v>0.5</v>
      </c>
    </row>
    <row r="49" spans="1:29" s="4" customFormat="1" x14ac:dyDescent="0.25">
      <c r="A49" s="11" t="str">
        <f>'1_Fire_Script'!A50</f>
        <v>eWOODY_FUEL_ALL_DOWNED_WOODY_FUEL_TOTAL_PERCENT_COVER</v>
      </c>
      <c r="B49" t="s">
        <v>332</v>
      </c>
      <c r="C49" s="32">
        <v>0.5</v>
      </c>
      <c r="D49" s="35">
        <v>1.25</v>
      </c>
      <c r="E49" s="39">
        <f t="shared" si="83"/>
        <v>1.6</v>
      </c>
      <c r="F49" s="4">
        <v>70</v>
      </c>
      <c r="G49" s="5">
        <f t="shared" si="52"/>
        <v>35</v>
      </c>
      <c r="H49" s="8">
        <f t="shared" si="82"/>
        <v>43.75</v>
      </c>
      <c r="I49" s="13">
        <f t="shared" si="84"/>
        <v>70</v>
      </c>
      <c r="J49" s="4">
        <v>50</v>
      </c>
      <c r="K49" s="5">
        <f t="shared" si="55"/>
        <v>25</v>
      </c>
      <c r="L49" s="8">
        <f t="shared" si="56"/>
        <v>31.25</v>
      </c>
      <c r="M49" s="13">
        <f t="shared" si="85"/>
        <v>50</v>
      </c>
      <c r="O49" s="5">
        <f t="shared" si="58"/>
        <v>0</v>
      </c>
      <c r="P49" s="8">
        <f t="shared" si="59"/>
        <v>0</v>
      </c>
      <c r="Q49" s="13">
        <f t="shared" si="86"/>
        <v>0</v>
      </c>
      <c r="R49" s="4">
        <v>30</v>
      </c>
      <c r="S49" s="5">
        <f t="shared" si="61"/>
        <v>15</v>
      </c>
      <c r="T49" s="8">
        <f t="shared" si="62"/>
        <v>18.75</v>
      </c>
      <c r="U49" s="13">
        <f t="shared" si="87"/>
        <v>30</v>
      </c>
      <c r="V49" s="4">
        <v>40</v>
      </c>
      <c r="W49" s="5">
        <f t="shared" si="64"/>
        <v>20</v>
      </c>
      <c r="X49" s="8">
        <f t="shared" si="65"/>
        <v>25</v>
      </c>
      <c r="Y49" s="13">
        <f t="shared" si="88"/>
        <v>40</v>
      </c>
      <c r="Z49" s="4">
        <v>15</v>
      </c>
      <c r="AA49" s="5">
        <f t="shared" si="67"/>
        <v>7.5</v>
      </c>
      <c r="AB49" s="8">
        <f t="shared" si="68"/>
        <v>9.375</v>
      </c>
      <c r="AC49" s="13">
        <f t="shared" si="89"/>
        <v>15</v>
      </c>
    </row>
    <row r="50" spans="1:29" s="4" customFormat="1" x14ac:dyDescent="0.25">
      <c r="A50" s="11" t="str">
        <f>'1_Fire_Script'!A51</f>
        <v>eWOODY_FUEL_SOUND_WOOD_LOADINGS_ZERO_TO_THREE_INCHES_ONE_TO_THREE_INCHES</v>
      </c>
      <c r="B50" t="s">
        <v>333</v>
      </c>
      <c r="C50" s="32">
        <v>0.5</v>
      </c>
      <c r="D50" s="35">
        <v>1.25</v>
      </c>
      <c r="E50" s="39">
        <f t="shared" si="83"/>
        <v>1.6</v>
      </c>
      <c r="F50" s="4">
        <v>2</v>
      </c>
      <c r="G50" s="5">
        <f t="shared" si="52"/>
        <v>1</v>
      </c>
      <c r="H50" s="8">
        <f t="shared" si="82"/>
        <v>1.25</v>
      </c>
      <c r="I50" s="13">
        <f t="shared" si="84"/>
        <v>2</v>
      </c>
      <c r="J50" s="4">
        <v>1</v>
      </c>
      <c r="K50" s="5">
        <f t="shared" si="55"/>
        <v>0.5</v>
      </c>
      <c r="L50" s="8">
        <f t="shared" si="56"/>
        <v>0.625</v>
      </c>
      <c r="M50" s="13">
        <f t="shared" si="85"/>
        <v>1</v>
      </c>
      <c r="O50" s="5">
        <f t="shared" si="58"/>
        <v>0</v>
      </c>
      <c r="P50" s="8">
        <f t="shared" si="59"/>
        <v>0</v>
      </c>
      <c r="Q50" s="13">
        <f t="shared" si="86"/>
        <v>0</v>
      </c>
      <c r="R50" s="4">
        <v>0.5</v>
      </c>
      <c r="S50" s="5">
        <f t="shared" si="61"/>
        <v>0.25</v>
      </c>
      <c r="T50" s="8">
        <f t="shared" si="62"/>
        <v>0.3125</v>
      </c>
      <c r="U50" s="13">
        <f t="shared" si="87"/>
        <v>0.5</v>
      </c>
      <c r="V50" s="4">
        <v>1</v>
      </c>
      <c r="W50" s="5">
        <f t="shared" si="64"/>
        <v>0.5</v>
      </c>
      <c r="X50" s="8">
        <f t="shared" si="65"/>
        <v>0.625</v>
      </c>
      <c r="Y50" s="13">
        <f t="shared" si="88"/>
        <v>1</v>
      </c>
      <c r="Z50" s="4">
        <v>0.3</v>
      </c>
      <c r="AA50" s="5">
        <f t="shared" si="67"/>
        <v>0.15</v>
      </c>
      <c r="AB50" s="8">
        <f t="shared" si="68"/>
        <v>0.1875</v>
      </c>
      <c r="AC50" s="13">
        <f t="shared" si="89"/>
        <v>0.30000000000000004</v>
      </c>
    </row>
    <row r="51" spans="1:29" s="4" customFormat="1" x14ac:dyDescent="0.25">
      <c r="A51" s="11" t="str">
        <f>'1_Fire_Script'!A52</f>
        <v>eWOODY_FUEL_SOUND_WOOD_LOADINGS_ZERO_TO_THREE_INCHES_QUARTER_INCH_TO_ONE_INCH</v>
      </c>
      <c r="B51" t="s">
        <v>334</v>
      </c>
      <c r="C51" s="32">
        <v>0.5</v>
      </c>
      <c r="D51" s="35">
        <v>1.25</v>
      </c>
      <c r="E51" s="39">
        <f t="shared" si="83"/>
        <v>1.6</v>
      </c>
      <c r="F51" s="4">
        <v>1.5</v>
      </c>
      <c r="G51" s="5">
        <f t="shared" si="52"/>
        <v>0.75</v>
      </c>
      <c r="H51" s="8">
        <f t="shared" si="82"/>
        <v>0.9375</v>
      </c>
      <c r="I51" s="13">
        <f t="shared" si="84"/>
        <v>1.5</v>
      </c>
      <c r="J51" s="4">
        <v>1</v>
      </c>
      <c r="K51" s="5">
        <f t="shared" si="55"/>
        <v>0.5</v>
      </c>
      <c r="L51" s="8">
        <f t="shared" si="56"/>
        <v>0.625</v>
      </c>
      <c r="M51" s="13">
        <f t="shared" si="85"/>
        <v>1</v>
      </c>
      <c r="O51" s="5">
        <f t="shared" si="58"/>
        <v>0</v>
      </c>
      <c r="P51" s="8">
        <f t="shared" si="59"/>
        <v>0</v>
      </c>
      <c r="Q51" s="13">
        <f t="shared" si="86"/>
        <v>0</v>
      </c>
      <c r="R51" s="4">
        <v>0.2</v>
      </c>
      <c r="S51" s="5">
        <f t="shared" si="61"/>
        <v>0.1</v>
      </c>
      <c r="T51" s="8">
        <f t="shared" si="62"/>
        <v>0.125</v>
      </c>
      <c r="U51" s="13">
        <f t="shared" si="87"/>
        <v>0.2</v>
      </c>
      <c r="V51" s="4">
        <v>0.5</v>
      </c>
      <c r="W51" s="5">
        <f t="shared" si="64"/>
        <v>0.25</v>
      </c>
      <c r="X51" s="8">
        <f t="shared" si="65"/>
        <v>0.3125</v>
      </c>
      <c r="Y51" s="13">
        <f t="shared" si="88"/>
        <v>0.5</v>
      </c>
      <c r="Z51" s="4">
        <v>0.4</v>
      </c>
      <c r="AA51" s="5">
        <f t="shared" si="67"/>
        <v>0.2</v>
      </c>
      <c r="AB51" s="8">
        <f t="shared" si="68"/>
        <v>0.25</v>
      </c>
      <c r="AC51" s="13">
        <f t="shared" si="89"/>
        <v>0.4</v>
      </c>
    </row>
    <row r="52" spans="1:29" s="4" customFormat="1" x14ac:dyDescent="0.25">
      <c r="A52" s="11" t="str">
        <f>'1_Fire_Script'!A53</f>
        <v>eWOODY_FUEL_SOUND_WOOD_LOADINGS_ZERO_TO_THREE_INCHES_ZERO_TO_QUARTER_INCH</v>
      </c>
      <c r="B52" t="s">
        <v>335</v>
      </c>
      <c r="C52" s="32">
        <v>0.5</v>
      </c>
      <c r="D52" s="35">
        <v>1.25</v>
      </c>
      <c r="E52" s="39">
        <f t="shared" si="83"/>
        <v>1.6</v>
      </c>
      <c r="F52" s="4">
        <v>1</v>
      </c>
      <c r="G52" s="5">
        <f t="shared" si="52"/>
        <v>0.5</v>
      </c>
      <c r="H52" s="8">
        <f t="shared" si="82"/>
        <v>0.625</v>
      </c>
      <c r="I52" s="13">
        <f t="shared" si="84"/>
        <v>1</v>
      </c>
      <c r="J52" s="4">
        <v>0.5</v>
      </c>
      <c r="K52" s="5">
        <f t="shared" si="55"/>
        <v>0.25</v>
      </c>
      <c r="L52" s="8">
        <f t="shared" si="56"/>
        <v>0.3125</v>
      </c>
      <c r="M52" s="13">
        <f t="shared" si="85"/>
        <v>0.5</v>
      </c>
      <c r="O52" s="5">
        <f t="shared" si="58"/>
        <v>0</v>
      </c>
      <c r="P52" s="8">
        <f t="shared" si="59"/>
        <v>0</v>
      </c>
      <c r="Q52" s="13">
        <f t="shared" si="86"/>
        <v>0</v>
      </c>
      <c r="R52" s="4">
        <v>0.1</v>
      </c>
      <c r="S52" s="5">
        <f t="shared" si="61"/>
        <v>0.05</v>
      </c>
      <c r="T52" s="8">
        <f t="shared" si="62"/>
        <v>6.25E-2</v>
      </c>
      <c r="U52" s="13">
        <f t="shared" si="87"/>
        <v>0.1</v>
      </c>
      <c r="V52" s="4">
        <v>0.3</v>
      </c>
      <c r="W52" s="5">
        <f t="shared" si="64"/>
        <v>0.15</v>
      </c>
      <c r="X52" s="8">
        <f t="shared" si="65"/>
        <v>0.1875</v>
      </c>
      <c r="Y52" s="13">
        <f t="shared" si="88"/>
        <v>0.30000000000000004</v>
      </c>
      <c r="Z52" s="4">
        <v>0.02</v>
      </c>
      <c r="AA52" s="5">
        <f t="shared" si="67"/>
        <v>0.01</v>
      </c>
      <c r="AB52" s="8">
        <f t="shared" si="68"/>
        <v>1.2500000000000001E-2</v>
      </c>
      <c r="AC52" s="13">
        <f t="shared" si="89"/>
        <v>2.0000000000000004E-2</v>
      </c>
    </row>
    <row r="53" spans="1:29" s="4" customFormat="1" x14ac:dyDescent="0.25">
      <c r="A53" s="11" t="str">
        <f>'1_Fire_Script'!A54</f>
        <v>eWOODY_FUEL_SOUND_WOOD_LOADINGS_GREATER_THAN_THREE_INCHES_THREE_TO_NINE_INCHES</v>
      </c>
      <c r="B53" t="s">
        <v>336</v>
      </c>
      <c r="C53" s="32">
        <v>0.9</v>
      </c>
      <c r="D53" s="35">
        <v>0.75</v>
      </c>
      <c r="E53" s="39">
        <v>0.5</v>
      </c>
      <c r="F53" s="4">
        <v>6</v>
      </c>
      <c r="G53" s="5">
        <f t="shared" si="52"/>
        <v>5.4</v>
      </c>
      <c r="H53" s="8">
        <f t="shared" si="82"/>
        <v>4.0500000000000007</v>
      </c>
      <c r="I53" s="13">
        <f t="shared" si="84"/>
        <v>2.0250000000000004</v>
      </c>
      <c r="J53" s="4">
        <v>0</v>
      </c>
      <c r="K53" s="5">
        <f t="shared" si="55"/>
        <v>0</v>
      </c>
      <c r="L53" s="8">
        <f t="shared" si="56"/>
        <v>0</v>
      </c>
      <c r="M53" s="13">
        <f t="shared" si="85"/>
        <v>0</v>
      </c>
      <c r="O53" s="5">
        <f t="shared" si="58"/>
        <v>0</v>
      </c>
      <c r="P53" s="8">
        <f t="shared" si="59"/>
        <v>0</v>
      </c>
      <c r="Q53" s="13">
        <f t="shared" si="86"/>
        <v>0</v>
      </c>
      <c r="R53" s="4">
        <v>1</v>
      </c>
      <c r="S53" s="5">
        <f t="shared" si="61"/>
        <v>0.9</v>
      </c>
      <c r="T53" s="8">
        <f t="shared" si="62"/>
        <v>0.67500000000000004</v>
      </c>
      <c r="U53" s="13">
        <f t="shared" si="87"/>
        <v>0.33750000000000002</v>
      </c>
      <c r="V53" s="4">
        <v>1.2</v>
      </c>
      <c r="W53" s="5">
        <f t="shared" si="64"/>
        <v>1.08</v>
      </c>
      <c r="X53" s="8">
        <f t="shared" si="65"/>
        <v>0.81</v>
      </c>
      <c r="Y53" s="13">
        <f t="shared" si="88"/>
        <v>0.40500000000000003</v>
      </c>
      <c r="Z53" s="4">
        <v>0.5</v>
      </c>
      <c r="AA53" s="5">
        <f t="shared" si="67"/>
        <v>0.45</v>
      </c>
      <c r="AB53" s="8">
        <f t="shared" si="68"/>
        <v>0.33750000000000002</v>
      </c>
      <c r="AC53" s="13">
        <f t="shared" si="89"/>
        <v>0.16875000000000001</v>
      </c>
    </row>
    <row r="54" spans="1:29" s="4" customFormat="1" x14ac:dyDescent="0.25">
      <c r="A54" s="11" t="str">
        <f>'1_Fire_Script'!A55</f>
        <v>eWOODY_FUEL_SOUND_WOOD_LOADINGS_GREATER_THAN_THREE_INCHES_NINE_TO_TWENTY_INCHES</v>
      </c>
      <c r="B54" t="s">
        <v>337</v>
      </c>
      <c r="C54" s="32">
        <v>0.9</v>
      </c>
      <c r="D54" s="35">
        <v>0.75</v>
      </c>
      <c r="E54" s="39">
        <v>0.5</v>
      </c>
      <c r="F54" s="4">
        <v>12</v>
      </c>
      <c r="G54" s="5">
        <f t="shared" si="52"/>
        <v>10.8</v>
      </c>
      <c r="H54" s="8">
        <f t="shared" si="82"/>
        <v>8.1000000000000014</v>
      </c>
      <c r="I54" s="13">
        <f t="shared" si="84"/>
        <v>4.0500000000000007</v>
      </c>
      <c r="J54" s="4">
        <v>0</v>
      </c>
      <c r="K54" s="5">
        <f t="shared" si="55"/>
        <v>0</v>
      </c>
      <c r="L54" s="8">
        <f t="shared" si="56"/>
        <v>0</v>
      </c>
      <c r="M54" s="13">
        <f t="shared" si="85"/>
        <v>0</v>
      </c>
      <c r="O54" s="5">
        <f t="shared" si="58"/>
        <v>0</v>
      </c>
      <c r="P54" s="8">
        <f t="shared" si="59"/>
        <v>0</v>
      </c>
      <c r="Q54" s="13">
        <f t="shared" si="86"/>
        <v>0</v>
      </c>
      <c r="R54" s="4">
        <v>0</v>
      </c>
      <c r="S54" s="5">
        <f t="shared" si="61"/>
        <v>0</v>
      </c>
      <c r="T54" s="8">
        <f t="shared" si="62"/>
        <v>0</v>
      </c>
      <c r="U54" s="13">
        <f t="shared" si="87"/>
        <v>0</v>
      </c>
      <c r="V54" s="4">
        <v>0.5</v>
      </c>
      <c r="W54" s="5">
        <f t="shared" si="64"/>
        <v>0.45</v>
      </c>
      <c r="X54" s="8">
        <f t="shared" si="65"/>
        <v>0.33750000000000002</v>
      </c>
      <c r="Y54" s="13">
        <f t="shared" si="88"/>
        <v>0.16875000000000001</v>
      </c>
      <c r="Z54" s="4">
        <v>0</v>
      </c>
      <c r="AA54" s="5">
        <f t="shared" si="67"/>
        <v>0</v>
      </c>
      <c r="AB54" s="8">
        <f t="shared" si="68"/>
        <v>0</v>
      </c>
      <c r="AC54" s="13">
        <f t="shared" si="89"/>
        <v>0</v>
      </c>
    </row>
    <row r="55" spans="1:29" s="4" customFormat="1" x14ac:dyDescent="0.25">
      <c r="A55" s="11" t="str">
        <f>'1_Fire_Script'!A56</f>
        <v>eWOODY_FUEL_SOUND_WOOD_LOADINGS_GREATER_THAN_THREE_INCHES_GREATER_THAN_TWENTY_INCHES</v>
      </c>
      <c r="B55" t="s">
        <v>338</v>
      </c>
      <c r="C55" s="32">
        <v>0.9</v>
      </c>
      <c r="D55" s="35">
        <v>0.75</v>
      </c>
      <c r="E55" s="39">
        <v>0.5</v>
      </c>
      <c r="F55" s="4">
        <v>0</v>
      </c>
      <c r="G55" s="5">
        <f t="shared" si="52"/>
        <v>0</v>
      </c>
      <c r="H55" s="8">
        <f t="shared" si="82"/>
        <v>0</v>
      </c>
      <c r="I55" s="13">
        <f t="shared" si="84"/>
        <v>0</v>
      </c>
      <c r="J55" s="4">
        <v>0</v>
      </c>
      <c r="K55" s="5">
        <f t="shared" si="55"/>
        <v>0</v>
      </c>
      <c r="L55" s="8">
        <f t="shared" si="56"/>
        <v>0</v>
      </c>
      <c r="M55" s="13">
        <f t="shared" si="85"/>
        <v>0</v>
      </c>
      <c r="O55" s="5">
        <f t="shared" si="58"/>
        <v>0</v>
      </c>
      <c r="P55" s="8">
        <f t="shared" si="59"/>
        <v>0</v>
      </c>
      <c r="Q55" s="13">
        <f t="shared" si="86"/>
        <v>0</v>
      </c>
      <c r="R55" s="4">
        <v>0</v>
      </c>
      <c r="S55" s="5">
        <f t="shared" si="61"/>
        <v>0</v>
      </c>
      <c r="T55" s="8">
        <f t="shared" si="62"/>
        <v>0</v>
      </c>
      <c r="U55" s="13">
        <f t="shared" si="87"/>
        <v>0</v>
      </c>
      <c r="V55" s="4">
        <v>0.5</v>
      </c>
      <c r="W55" s="5">
        <f t="shared" si="64"/>
        <v>0.45</v>
      </c>
      <c r="X55" s="8">
        <f t="shared" si="65"/>
        <v>0.33750000000000002</v>
      </c>
      <c r="Y55" s="13">
        <f t="shared" si="88"/>
        <v>0.16875000000000001</v>
      </c>
      <c r="Z55" s="4">
        <v>0</v>
      </c>
      <c r="AA55" s="5">
        <f t="shared" si="67"/>
        <v>0</v>
      </c>
      <c r="AB55" s="8">
        <f t="shared" si="68"/>
        <v>0</v>
      </c>
      <c r="AC55" s="13">
        <f t="shared" si="89"/>
        <v>0</v>
      </c>
    </row>
    <row r="56" spans="1:29" s="4" customFormat="1" x14ac:dyDescent="0.25">
      <c r="A56" s="11" t="str">
        <f>'1_Fire_Script'!A57</f>
        <v>eWOODY_FUEL_ROTTEN_WOOD_LOADINGS_GREATER_THAN_THREE_INCHES_THREE_TO_NINE_INCHES</v>
      </c>
      <c r="B56" t="s">
        <v>339</v>
      </c>
      <c r="C56" s="32">
        <v>0.9</v>
      </c>
      <c r="D56" s="40" t="s">
        <v>392</v>
      </c>
      <c r="E56" s="39" t="s">
        <v>393</v>
      </c>
      <c r="F56" s="4">
        <v>5</v>
      </c>
      <c r="G56" s="5">
        <f t="shared" si="52"/>
        <v>4.5</v>
      </c>
      <c r="H56" s="8">
        <f>(G53*0.25)+G56</f>
        <v>5.85</v>
      </c>
      <c r="I56" s="42">
        <f>(H53*0.5)+H56</f>
        <v>7.875</v>
      </c>
      <c r="K56" s="5">
        <f t="shared" si="55"/>
        <v>0</v>
      </c>
      <c r="L56" s="8">
        <f>(K53*0.25)+K56</f>
        <v>0</v>
      </c>
      <c r="M56" s="42">
        <f>(L53*0.5)+L56</f>
        <v>0</v>
      </c>
      <c r="O56" s="5">
        <f t="shared" si="58"/>
        <v>0</v>
      </c>
      <c r="P56" s="8">
        <f>(O53*0.25)+O56</f>
        <v>0</v>
      </c>
      <c r="Q56" s="42">
        <f>(P53*0.5)+P56</f>
        <v>0</v>
      </c>
      <c r="R56" s="4">
        <v>0.5</v>
      </c>
      <c r="S56" s="5">
        <f t="shared" si="61"/>
        <v>0.45</v>
      </c>
      <c r="T56" s="8">
        <f>(S53*0.25)+S56</f>
        <v>0.67500000000000004</v>
      </c>
      <c r="U56" s="42">
        <f>(T53*0.5)+T56</f>
        <v>1.0125000000000002</v>
      </c>
      <c r="V56" s="4">
        <v>0.75</v>
      </c>
      <c r="W56" s="5">
        <f t="shared" si="64"/>
        <v>0.67500000000000004</v>
      </c>
      <c r="X56" s="8">
        <f>(W53*0.25)+W56</f>
        <v>0.94500000000000006</v>
      </c>
      <c r="Y56" s="42">
        <f>(X53*0.5)+X56</f>
        <v>1.35</v>
      </c>
      <c r="AA56" s="5">
        <f t="shared" si="67"/>
        <v>0</v>
      </c>
      <c r="AB56" s="8">
        <f>(AA53*0.25)+AA56</f>
        <v>0.1125</v>
      </c>
      <c r="AC56" s="42">
        <f>(AB53*0.5)+AB56</f>
        <v>0.28125</v>
      </c>
    </row>
    <row r="57" spans="1:29" s="4" customFormat="1" x14ac:dyDescent="0.25">
      <c r="A57" s="11" t="str">
        <f>'1_Fire_Script'!A58</f>
        <v>eWOODY_FUEL_ROTTEN_WOOD_LOADINGS_GREATER_THAN_THREE_INCHES_NINE_TO_TWENTY_INCHES</v>
      </c>
      <c r="B57" t="s">
        <v>340</v>
      </c>
      <c r="C57" s="32">
        <v>0.9</v>
      </c>
      <c r="D57" s="40" t="s">
        <v>394</v>
      </c>
      <c r="E57" s="39" t="s">
        <v>395</v>
      </c>
      <c r="F57" s="4">
        <v>11</v>
      </c>
      <c r="G57" s="5">
        <f t="shared" si="52"/>
        <v>9.9</v>
      </c>
      <c r="H57" s="8">
        <f>(G54*0.25)+G57</f>
        <v>12.600000000000001</v>
      </c>
      <c r="I57" s="42">
        <f>(H54*0.5)+H57</f>
        <v>16.650000000000002</v>
      </c>
      <c r="K57" s="5">
        <f t="shared" si="55"/>
        <v>0</v>
      </c>
      <c r="L57" s="8">
        <f>(K54*0.25)+K57</f>
        <v>0</v>
      </c>
      <c r="M57" s="42">
        <f>(L54*0.5)+L57</f>
        <v>0</v>
      </c>
      <c r="O57" s="5">
        <f t="shared" si="58"/>
        <v>0</v>
      </c>
      <c r="P57" s="8">
        <f>(O54*0.25)+O57</f>
        <v>0</v>
      </c>
      <c r="Q57" s="42">
        <f>(P54*0.5)+P57</f>
        <v>0</v>
      </c>
      <c r="R57" s="4">
        <v>0</v>
      </c>
      <c r="S57" s="5">
        <f t="shared" si="61"/>
        <v>0</v>
      </c>
      <c r="T57" s="8">
        <f>(S54*0.25)+S57</f>
        <v>0</v>
      </c>
      <c r="U57" s="42">
        <f>(T54*0.5)+T57</f>
        <v>0</v>
      </c>
      <c r="V57" s="4">
        <v>0.3</v>
      </c>
      <c r="W57" s="5">
        <f t="shared" si="64"/>
        <v>0.27</v>
      </c>
      <c r="X57" s="8">
        <f>(W54*0.25)+W57</f>
        <v>0.38250000000000001</v>
      </c>
      <c r="Y57" s="42">
        <f>(X54*0.5)+X57</f>
        <v>0.55125000000000002</v>
      </c>
      <c r="AA57" s="5">
        <f t="shared" si="67"/>
        <v>0</v>
      </c>
      <c r="AB57" s="8">
        <f>(AA54*0.25)+AA57</f>
        <v>0</v>
      </c>
      <c r="AC57" s="42">
        <f>(AB54*0.5)+AB57</f>
        <v>0</v>
      </c>
    </row>
    <row r="58" spans="1:29" s="4" customFormat="1" x14ac:dyDescent="0.25">
      <c r="A58" s="11" t="str">
        <f>'1_Fire_Script'!A59</f>
        <v>eWOODY_FUEL_ROTTEN_WOOD_LOADINGS_GREATER_THAN_THREE_INCHES_GREATER_THAN_TWENTY_INCHES</v>
      </c>
      <c r="B58" t="s">
        <v>341</v>
      </c>
      <c r="C58" s="32">
        <v>0.9</v>
      </c>
      <c r="D58" s="40" t="s">
        <v>396</v>
      </c>
      <c r="E58" s="39" t="s">
        <v>397</v>
      </c>
      <c r="F58" s="4">
        <v>0</v>
      </c>
      <c r="G58" s="5">
        <f t="shared" si="52"/>
        <v>0</v>
      </c>
      <c r="H58" s="8">
        <f>(G55*0.25)+G58</f>
        <v>0</v>
      </c>
      <c r="I58" s="42">
        <f>(H55*0.5)+H58</f>
        <v>0</v>
      </c>
      <c r="K58" s="5">
        <f t="shared" si="55"/>
        <v>0</v>
      </c>
      <c r="L58" s="8">
        <f>(K55*0.25)+K58</f>
        <v>0</v>
      </c>
      <c r="M58" s="42">
        <f>(L55*0.5)+L58</f>
        <v>0</v>
      </c>
      <c r="O58" s="5">
        <f t="shared" si="58"/>
        <v>0</v>
      </c>
      <c r="P58" s="8">
        <f>(O55*0.25)+O58</f>
        <v>0</v>
      </c>
      <c r="Q58" s="42">
        <f>(P55*0.5)+P58</f>
        <v>0</v>
      </c>
      <c r="R58" s="4">
        <v>0</v>
      </c>
      <c r="S58" s="5">
        <f t="shared" si="61"/>
        <v>0</v>
      </c>
      <c r="T58" s="8">
        <f>(S55*0.25)+S58</f>
        <v>0</v>
      </c>
      <c r="U58" s="42">
        <f>(T55*0.5)+T58</f>
        <v>0</v>
      </c>
      <c r="V58" s="4">
        <v>0</v>
      </c>
      <c r="W58" s="5">
        <f t="shared" si="64"/>
        <v>0</v>
      </c>
      <c r="X58" s="8">
        <f>(W55*0.25)+W58</f>
        <v>0.1125</v>
      </c>
      <c r="Y58" s="42">
        <f>(X55*0.5)+X58</f>
        <v>0.28125</v>
      </c>
      <c r="AA58" s="5">
        <f t="shared" si="67"/>
        <v>0</v>
      </c>
      <c r="AB58" s="8">
        <f>(AA55*0.25)+AA58</f>
        <v>0</v>
      </c>
      <c r="AC58" s="42">
        <f>(AB55*0.5)+AB58</f>
        <v>0</v>
      </c>
    </row>
    <row r="59" spans="1:29" s="4" customFormat="1" x14ac:dyDescent="0.25">
      <c r="A59" s="11" t="str">
        <f>'1_Fire_Script'!A60</f>
        <v>eWOODY_FUEL_STUMPS_SOUND_DIAMETER</v>
      </c>
      <c r="B59" t="s">
        <v>342</v>
      </c>
      <c r="C59" s="32"/>
      <c r="D59" s="35"/>
      <c r="E59" s="36"/>
      <c r="F59" s="4">
        <v>9.6</v>
      </c>
      <c r="G59" s="5">
        <f>F59</f>
        <v>9.6</v>
      </c>
      <c r="H59" s="8">
        <f t="shared" ref="H59:I79" si="90">G59</f>
        <v>9.6</v>
      </c>
      <c r="I59" s="9">
        <f>H59</f>
        <v>9.6</v>
      </c>
      <c r="K59" s="5">
        <f>J59</f>
        <v>0</v>
      </c>
      <c r="L59" s="8">
        <f t="shared" ref="L59:L79" si="91">K59</f>
        <v>0</v>
      </c>
      <c r="M59" s="9">
        <f>L59</f>
        <v>0</v>
      </c>
      <c r="O59" s="5">
        <f>N59</f>
        <v>0</v>
      </c>
      <c r="P59" s="8">
        <f t="shared" ref="P59:P79" si="92">O59</f>
        <v>0</v>
      </c>
      <c r="Q59" s="9">
        <f>P59</f>
        <v>0</v>
      </c>
      <c r="R59" s="4">
        <v>3.5</v>
      </c>
      <c r="S59" s="5">
        <f>R59</f>
        <v>3.5</v>
      </c>
      <c r="T59" s="8">
        <f t="shared" ref="T59:T79" si="93">S59</f>
        <v>3.5</v>
      </c>
      <c r="U59" s="9">
        <f>T59</f>
        <v>3.5</v>
      </c>
      <c r="W59" s="5">
        <f>V59</f>
        <v>0</v>
      </c>
      <c r="X59" s="8">
        <f t="shared" ref="X59:X79" si="94">W59</f>
        <v>0</v>
      </c>
      <c r="Y59" s="9">
        <f>X59</f>
        <v>0</v>
      </c>
      <c r="AA59" s="5">
        <f>Z59</f>
        <v>0</v>
      </c>
      <c r="AB59" s="8">
        <f t="shared" ref="AB59:AB79" si="95">AA59</f>
        <v>0</v>
      </c>
      <c r="AC59" s="9">
        <f>AB59</f>
        <v>0</v>
      </c>
    </row>
    <row r="60" spans="1:29" s="4" customFormat="1" x14ac:dyDescent="0.25">
      <c r="A60" s="11" t="str">
        <f>'1_Fire_Script'!A61</f>
        <v>eWOODY_FUEL_STUMPS_SOUND_HEIGHT</v>
      </c>
      <c r="B60" t="s">
        <v>343</v>
      </c>
      <c r="C60" s="32"/>
      <c r="D60" s="35"/>
      <c r="E60" s="36"/>
      <c r="F60" s="4">
        <v>0.4</v>
      </c>
      <c r="G60" s="5">
        <f>F60</f>
        <v>0.4</v>
      </c>
      <c r="H60" s="8">
        <f t="shared" si="90"/>
        <v>0.4</v>
      </c>
      <c r="I60" s="9">
        <f t="shared" si="90"/>
        <v>0.4</v>
      </c>
      <c r="K60" s="5">
        <f>J60</f>
        <v>0</v>
      </c>
      <c r="L60" s="8">
        <f t="shared" si="91"/>
        <v>0</v>
      </c>
      <c r="M60" s="9">
        <f t="shared" ref="M60:M77" si="96">L60</f>
        <v>0</v>
      </c>
      <c r="O60" s="5">
        <f>N60</f>
        <v>0</v>
      </c>
      <c r="P60" s="8">
        <f t="shared" si="92"/>
        <v>0</v>
      </c>
      <c r="Q60" s="9">
        <f t="shared" ref="Q60:Q77" si="97">P60</f>
        <v>0</v>
      </c>
      <c r="R60" s="4">
        <v>2</v>
      </c>
      <c r="S60" s="5">
        <f>R60</f>
        <v>2</v>
      </c>
      <c r="T60" s="8">
        <f t="shared" si="93"/>
        <v>2</v>
      </c>
      <c r="U60" s="9">
        <f t="shared" ref="U60:U77" si="98">T60</f>
        <v>2</v>
      </c>
      <c r="W60" s="5">
        <f>V60</f>
        <v>0</v>
      </c>
      <c r="X60" s="8">
        <f t="shared" si="94"/>
        <v>0</v>
      </c>
      <c r="Y60" s="9">
        <f t="shared" ref="Y60:Y77" si="99">X60</f>
        <v>0</v>
      </c>
      <c r="AA60" s="5">
        <f>Z60</f>
        <v>0</v>
      </c>
      <c r="AB60" s="8">
        <f t="shared" si="95"/>
        <v>0</v>
      </c>
      <c r="AC60" s="9">
        <f t="shared" ref="AC60:AC77" si="100">AB60</f>
        <v>0</v>
      </c>
    </row>
    <row r="61" spans="1:29" s="4" customFormat="1" x14ac:dyDescent="0.25">
      <c r="A61" s="11" t="str">
        <f>'1_Fire_Script'!A62</f>
        <v>eWOODY_FUEL_STUMPS_SOUND_STEM_DENSITY</v>
      </c>
      <c r="B61" t="s">
        <v>344</v>
      </c>
      <c r="C61" s="32"/>
      <c r="D61" s="35"/>
      <c r="E61" s="36"/>
      <c r="F61" s="4">
        <v>115</v>
      </c>
      <c r="G61" s="5">
        <f>F61</f>
        <v>115</v>
      </c>
      <c r="H61" s="8">
        <f t="shared" si="90"/>
        <v>115</v>
      </c>
      <c r="I61" s="9">
        <f t="shared" si="90"/>
        <v>115</v>
      </c>
      <c r="K61" s="5">
        <f>J61</f>
        <v>0</v>
      </c>
      <c r="L61" s="8">
        <f t="shared" si="91"/>
        <v>0</v>
      </c>
      <c r="M61" s="9">
        <f t="shared" si="96"/>
        <v>0</v>
      </c>
      <c r="O61" s="5">
        <f>N61</f>
        <v>0</v>
      </c>
      <c r="P61" s="8">
        <f t="shared" si="92"/>
        <v>0</v>
      </c>
      <c r="Q61" s="9">
        <f t="shared" si="97"/>
        <v>0</v>
      </c>
      <c r="R61" s="4">
        <v>50</v>
      </c>
      <c r="S61" s="5">
        <f>R61</f>
        <v>50</v>
      </c>
      <c r="T61" s="8">
        <f t="shared" si="93"/>
        <v>50</v>
      </c>
      <c r="U61" s="9">
        <f t="shared" si="98"/>
        <v>50</v>
      </c>
      <c r="W61" s="5">
        <f>V61</f>
        <v>0</v>
      </c>
      <c r="X61" s="8">
        <f t="shared" si="94"/>
        <v>0</v>
      </c>
      <c r="Y61" s="9">
        <f t="shared" si="99"/>
        <v>0</v>
      </c>
      <c r="AA61" s="5">
        <f>Z61</f>
        <v>0</v>
      </c>
      <c r="AB61" s="8">
        <f t="shared" si="95"/>
        <v>0</v>
      </c>
      <c r="AC61" s="9">
        <f t="shared" si="100"/>
        <v>0</v>
      </c>
    </row>
    <row r="62" spans="1:29" s="4" customFormat="1" x14ac:dyDescent="0.25">
      <c r="A62" s="11" t="str">
        <f>'1_Fire_Script'!A63</f>
        <v>eWOODY_FUEL_STUMPS_ROTTEN_DIAMETER</v>
      </c>
      <c r="B62" t="s">
        <v>345</v>
      </c>
      <c r="C62" s="32">
        <v>0.9</v>
      </c>
      <c r="D62" s="35"/>
      <c r="E62" s="36"/>
      <c r="F62" s="4">
        <v>9.6</v>
      </c>
      <c r="G62" s="5">
        <f t="shared" ref="G62:G70" si="101">$C62*F62</f>
        <v>8.64</v>
      </c>
      <c r="H62" s="8">
        <f t="shared" si="90"/>
        <v>8.64</v>
      </c>
      <c r="I62" s="9">
        <f t="shared" si="90"/>
        <v>8.64</v>
      </c>
      <c r="K62" s="5">
        <f t="shared" ref="K62:K70" si="102">$C62*J62</f>
        <v>0</v>
      </c>
      <c r="L62" s="8">
        <f t="shared" si="91"/>
        <v>0</v>
      </c>
      <c r="M62" s="9">
        <f t="shared" si="96"/>
        <v>0</v>
      </c>
      <c r="O62" s="5">
        <f t="shared" ref="O62:O70" si="103">$C62*N62</f>
        <v>0</v>
      </c>
      <c r="P62" s="8">
        <f t="shared" si="92"/>
        <v>0</v>
      </c>
      <c r="Q62" s="9">
        <f t="shared" si="97"/>
        <v>0</v>
      </c>
      <c r="R62" s="4">
        <v>3.5</v>
      </c>
      <c r="S62" s="5">
        <f t="shared" ref="S62:S70" si="104">$C62*R62</f>
        <v>3.15</v>
      </c>
      <c r="T62" s="8">
        <f t="shared" si="93"/>
        <v>3.15</v>
      </c>
      <c r="U62" s="9">
        <f t="shared" si="98"/>
        <v>3.15</v>
      </c>
      <c r="V62" s="4">
        <v>10</v>
      </c>
      <c r="W62" s="5">
        <f t="shared" ref="W62:W70" si="105">$C62*V62</f>
        <v>9</v>
      </c>
      <c r="X62" s="8">
        <f t="shared" si="94"/>
        <v>9</v>
      </c>
      <c r="Y62" s="9">
        <f t="shared" si="99"/>
        <v>9</v>
      </c>
      <c r="Z62" s="4">
        <v>10</v>
      </c>
      <c r="AA62" s="5">
        <f t="shared" ref="AA62:AA70" si="106">$C62*Z62</f>
        <v>9</v>
      </c>
      <c r="AB62" s="8">
        <f t="shared" si="95"/>
        <v>9</v>
      </c>
      <c r="AC62" s="9">
        <f t="shared" si="100"/>
        <v>9</v>
      </c>
    </row>
    <row r="63" spans="1:29" s="4" customFormat="1" x14ac:dyDescent="0.25">
      <c r="A63" s="11" t="str">
        <f>'1_Fire_Script'!A64</f>
        <v>eWOODY_FUEL_STUMPS_ROTTEN_HEIGHT</v>
      </c>
      <c r="B63" t="s">
        <v>346</v>
      </c>
      <c r="C63" s="32">
        <v>0.9</v>
      </c>
      <c r="D63" s="35"/>
      <c r="E63" s="36"/>
      <c r="F63" s="4">
        <v>0.4</v>
      </c>
      <c r="G63" s="5">
        <f t="shared" si="101"/>
        <v>0.36000000000000004</v>
      </c>
      <c r="H63" s="8">
        <f t="shared" si="90"/>
        <v>0.36000000000000004</v>
      </c>
      <c r="I63" s="9">
        <f t="shared" si="90"/>
        <v>0.36000000000000004</v>
      </c>
      <c r="K63" s="5">
        <f t="shared" si="102"/>
        <v>0</v>
      </c>
      <c r="L63" s="8">
        <f t="shared" si="91"/>
        <v>0</v>
      </c>
      <c r="M63" s="9">
        <f t="shared" si="96"/>
        <v>0</v>
      </c>
      <c r="O63" s="5">
        <f t="shared" si="103"/>
        <v>0</v>
      </c>
      <c r="P63" s="8">
        <f t="shared" si="92"/>
        <v>0</v>
      </c>
      <c r="Q63" s="9">
        <f t="shared" si="97"/>
        <v>0</v>
      </c>
      <c r="R63" s="4">
        <v>2</v>
      </c>
      <c r="S63" s="5">
        <f t="shared" si="104"/>
        <v>1.8</v>
      </c>
      <c r="T63" s="8">
        <f t="shared" si="93"/>
        <v>1.8</v>
      </c>
      <c r="U63" s="9">
        <f t="shared" si="98"/>
        <v>1.8</v>
      </c>
      <c r="V63" s="4">
        <v>1</v>
      </c>
      <c r="W63" s="5">
        <f t="shared" si="105"/>
        <v>0.9</v>
      </c>
      <c r="X63" s="8">
        <f t="shared" si="94"/>
        <v>0.9</v>
      </c>
      <c r="Y63" s="9">
        <f t="shared" si="99"/>
        <v>0.9</v>
      </c>
      <c r="Z63" s="4">
        <v>1</v>
      </c>
      <c r="AA63" s="5">
        <f t="shared" si="106"/>
        <v>0.9</v>
      </c>
      <c r="AB63" s="8">
        <f t="shared" si="95"/>
        <v>0.9</v>
      </c>
      <c r="AC63" s="9">
        <f t="shared" si="100"/>
        <v>0.9</v>
      </c>
    </row>
    <row r="64" spans="1:29" s="4" customFormat="1" x14ac:dyDescent="0.25">
      <c r="A64" s="11" t="str">
        <f>'1_Fire_Script'!A65</f>
        <v>eWOODY_FUEL_STUMPS_ROTTEN_STEM_DENSITY</v>
      </c>
      <c r="B64" t="s">
        <v>347</v>
      </c>
      <c r="C64" s="32">
        <v>0.9</v>
      </c>
      <c r="D64" s="35"/>
      <c r="E64" s="36"/>
      <c r="F64" s="4">
        <v>115</v>
      </c>
      <c r="G64" s="5">
        <f t="shared" si="101"/>
        <v>103.5</v>
      </c>
      <c r="H64" s="8">
        <f t="shared" si="90"/>
        <v>103.5</v>
      </c>
      <c r="I64" s="9">
        <f t="shared" si="90"/>
        <v>103.5</v>
      </c>
      <c r="K64" s="5">
        <f t="shared" si="102"/>
        <v>0</v>
      </c>
      <c r="L64" s="8">
        <f t="shared" si="91"/>
        <v>0</v>
      </c>
      <c r="M64" s="9">
        <f t="shared" si="96"/>
        <v>0</v>
      </c>
      <c r="O64" s="5">
        <f t="shared" si="103"/>
        <v>0</v>
      </c>
      <c r="P64" s="8">
        <f t="shared" si="92"/>
        <v>0</v>
      </c>
      <c r="Q64" s="9">
        <f t="shared" si="97"/>
        <v>0</v>
      </c>
      <c r="R64" s="4">
        <v>50</v>
      </c>
      <c r="S64" s="5">
        <f t="shared" si="104"/>
        <v>45</v>
      </c>
      <c r="T64" s="8">
        <f t="shared" si="93"/>
        <v>45</v>
      </c>
      <c r="U64" s="9">
        <f t="shared" si="98"/>
        <v>45</v>
      </c>
      <c r="V64" s="4">
        <v>5</v>
      </c>
      <c r="W64" s="5">
        <f t="shared" si="105"/>
        <v>4.5</v>
      </c>
      <c r="X64" s="8">
        <f t="shared" si="94"/>
        <v>4.5</v>
      </c>
      <c r="Y64" s="9">
        <f t="shared" si="99"/>
        <v>4.5</v>
      </c>
      <c r="Z64" s="4">
        <v>3</v>
      </c>
      <c r="AA64" s="5">
        <f t="shared" si="106"/>
        <v>2.7</v>
      </c>
      <c r="AB64" s="8">
        <f t="shared" si="95"/>
        <v>2.7</v>
      </c>
      <c r="AC64" s="9">
        <f t="shared" si="100"/>
        <v>2.7</v>
      </c>
    </row>
    <row r="65" spans="1:29" s="4" customFormat="1" x14ac:dyDescent="0.25">
      <c r="A65" s="11" t="str">
        <f>'1_Fire_Script'!A66</f>
        <v>eWOODY_FUEL_STUMPS_LIGHTERED_PITCHY_DIAMETER</v>
      </c>
      <c r="B65" t="s">
        <v>345</v>
      </c>
      <c r="C65" s="32">
        <v>0.9</v>
      </c>
      <c r="D65" s="35"/>
      <c r="E65" s="36"/>
      <c r="G65" s="5">
        <f t="shared" si="101"/>
        <v>0</v>
      </c>
      <c r="H65" s="8">
        <f t="shared" si="90"/>
        <v>0</v>
      </c>
      <c r="I65" s="9">
        <f t="shared" si="90"/>
        <v>0</v>
      </c>
      <c r="K65" s="5">
        <f t="shared" si="102"/>
        <v>0</v>
      </c>
      <c r="L65" s="8">
        <f t="shared" si="91"/>
        <v>0</v>
      </c>
      <c r="M65" s="9">
        <f t="shared" si="96"/>
        <v>0</v>
      </c>
      <c r="O65" s="5">
        <f t="shared" si="103"/>
        <v>0</v>
      </c>
      <c r="P65" s="8">
        <f t="shared" si="92"/>
        <v>0</v>
      </c>
      <c r="Q65" s="9">
        <f t="shared" si="97"/>
        <v>0</v>
      </c>
      <c r="S65" s="5">
        <f t="shared" si="104"/>
        <v>0</v>
      </c>
      <c r="T65" s="8">
        <f t="shared" si="93"/>
        <v>0</v>
      </c>
      <c r="U65" s="9">
        <f t="shared" si="98"/>
        <v>0</v>
      </c>
      <c r="W65" s="5">
        <f t="shared" si="105"/>
        <v>0</v>
      </c>
      <c r="X65" s="8">
        <f t="shared" si="94"/>
        <v>0</v>
      </c>
      <c r="Y65" s="9">
        <f t="shared" si="99"/>
        <v>0</v>
      </c>
      <c r="AA65" s="5">
        <f t="shared" si="106"/>
        <v>0</v>
      </c>
      <c r="AB65" s="8">
        <f t="shared" si="95"/>
        <v>0</v>
      </c>
      <c r="AC65" s="9">
        <f t="shared" si="100"/>
        <v>0</v>
      </c>
    </row>
    <row r="66" spans="1:29" s="4" customFormat="1" x14ac:dyDescent="0.25">
      <c r="A66" s="11" t="str">
        <f>'1_Fire_Script'!A67</f>
        <v>eWOODY_FUEL_STUMPS_LIGHTERED_PITCHY_HEIGHT</v>
      </c>
      <c r="B66" t="s">
        <v>346</v>
      </c>
      <c r="C66" s="32">
        <v>0.9</v>
      </c>
      <c r="D66" s="35"/>
      <c r="E66" s="36"/>
      <c r="G66" s="5">
        <f t="shared" si="101"/>
        <v>0</v>
      </c>
      <c r="H66" s="8">
        <f t="shared" si="90"/>
        <v>0</v>
      </c>
      <c r="I66" s="9">
        <f t="shared" si="90"/>
        <v>0</v>
      </c>
      <c r="K66" s="5">
        <f t="shared" si="102"/>
        <v>0</v>
      </c>
      <c r="L66" s="8">
        <f t="shared" si="91"/>
        <v>0</v>
      </c>
      <c r="M66" s="9">
        <f t="shared" si="96"/>
        <v>0</v>
      </c>
      <c r="O66" s="5">
        <f t="shared" si="103"/>
        <v>0</v>
      </c>
      <c r="P66" s="8">
        <f t="shared" si="92"/>
        <v>0</v>
      </c>
      <c r="Q66" s="9">
        <f t="shared" si="97"/>
        <v>0</v>
      </c>
      <c r="S66" s="5">
        <f t="shared" si="104"/>
        <v>0</v>
      </c>
      <c r="T66" s="8">
        <f t="shared" si="93"/>
        <v>0</v>
      </c>
      <c r="U66" s="9">
        <f t="shared" si="98"/>
        <v>0</v>
      </c>
      <c r="W66" s="5">
        <f t="shared" si="105"/>
        <v>0</v>
      </c>
      <c r="X66" s="8">
        <f t="shared" si="94"/>
        <v>0</v>
      </c>
      <c r="Y66" s="9">
        <f t="shared" si="99"/>
        <v>0</v>
      </c>
      <c r="AA66" s="5">
        <f t="shared" si="106"/>
        <v>0</v>
      </c>
      <c r="AB66" s="8">
        <f t="shared" si="95"/>
        <v>0</v>
      </c>
      <c r="AC66" s="9">
        <f t="shared" si="100"/>
        <v>0</v>
      </c>
    </row>
    <row r="67" spans="1:29" s="4" customFormat="1" x14ac:dyDescent="0.25">
      <c r="A67" s="11" t="str">
        <f>'1_Fire_Script'!A68</f>
        <v>eWOODY_FUEL_STUMPS_LIGHTERED_PITCHY_STEM_DENSITY</v>
      </c>
      <c r="B67" t="s">
        <v>347</v>
      </c>
      <c r="C67" s="32">
        <v>0.9</v>
      </c>
      <c r="D67" s="35"/>
      <c r="E67" s="36"/>
      <c r="G67" s="5">
        <f t="shared" si="101"/>
        <v>0</v>
      </c>
      <c r="H67" s="8">
        <f t="shared" si="90"/>
        <v>0</v>
      </c>
      <c r="I67" s="9">
        <f t="shared" si="90"/>
        <v>0</v>
      </c>
      <c r="K67" s="5">
        <f t="shared" si="102"/>
        <v>0</v>
      </c>
      <c r="L67" s="8">
        <f t="shared" si="91"/>
        <v>0</v>
      </c>
      <c r="M67" s="9">
        <f t="shared" si="96"/>
        <v>0</v>
      </c>
      <c r="O67" s="5">
        <f t="shared" si="103"/>
        <v>0</v>
      </c>
      <c r="P67" s="8">
        <f t="shared" si="92"/>
        <v>0</v>
      </c>
      <c r="Q67" s="9">
        <f t="shared" si="97"/>
        <v>0</v>
      </c>
      <c r="S67" s="5">
        <f t="shared" si="104"/>
        <v>0</v>
      </c>
      <c r="T67" s="8">
        <f t="shared" si="93"/>
        <v>0</v>
      </c>
      <c r="U67" s="9">
        <f t="shared" si="98"/>
        <v>0</v>
      </c>
      <c r="W67" s="5">
        <f t="shared" si="105"/>
        <v>0</v>
      </c>
      <c r="X67" s="8">
        <f t="shared" si="94"/>
        <v>0</v>
      </c>
      <c r="Y67" s="9">
        <f t="shared" si="99"/>
        <v>0</v>
      </c>
      <c r="AA67" s="5">
        <f t="shared" si="106"/>
        <v>0</v>
      </c>
      <c r="AB67" s="8">
        <f t="shared" si="95"/>
        <v>0</v>
      </c>
      <c r="AC67" s="9">
        <f t="shared" si="100"/>
        <v>0</v>
      </c>
    </row>
    <row r="68" spans="1:29" s="4" customFormat="1" x14ac:dyDescent="0.25">
      <c r="A68" s="11" t="str">
        <f>'1_Fire_Script'!A69</f>
        <v>eWOODY_FUEL_PILES_CLEAN_LOADING</v>
      </c>
      <c r="B68" t="s">
        <v>348</v>
      </c>
      <c r="C68" s="32">
        <v>0.75</v>
      </c>
      <c r="D68" s="35"/>
      <c r="E68" s="36"/>
      <c r="F68" s="4">
        <v>7.8118999999999994E-2</v>
      </c>
      <c r="G68" s="5">
        <f t="shared" si="101"/>
        <v>5.8589249999999995E-2</v>
      </c>
      <c r="H68" s="8">
        <f t="shared" si="90"/>
        <v>5.8589249999999995E-2</v>
      </c>
      <c r="I68" s="9">
        <f t="shared" si="90"/>
        <v>5.8589249999999995E-2</v>
      </c>
      <c r="J68" s="4">
        <v>0</v>
      </c>
      <c r="K68" s="5">
        <f t="shared" si="102"/>
        <v>0</v>
      </c>
      <c r="L68" s="8">
        <f t="shared" si="91"/>
        <v>0</v>
      </c>
      <c r="M68" s="9">
        <f t="shared" si="96"/>
        <v>0</v>
      </c>
      <c r="N68" s="4">
        <v>0</v>
      </c>
      <c r="O68" s="5">
        <f t="shared" si="103"/>
        <v>0</v>
      </c>
      <c r="P68" s="8">
        <f t="shared" si="92"/>
        <v>0</v>
      </c>
      <c r="Q68" s="9">
        <f t="shared" si="97"/>
        <v>0</v>
      </c>
      <c r="R68" s="4">
        <v>8.1810999999999995E-2</v>
      </c>
      <c r="S68" s="5">
        <f t="shared" si="104"/>
        <v>6.1358249999999996E-2</v>
      </c>
      <c r="T68" s="8">
        <f t="shared" si="93"/>
        <v>6.1358249999999996E-2</v>
      </c>
      <c r="U68" s="9">
        <f t="shared" si="98"/>
        <v>6.1358249999999996E-2</v>
      </c>
      <c r="V68" s="4">
        <v>0.13589300000000001</v>
      </c>
      <c r="W68" s="5">
        <f t="shared" si="105"/>
        <v>0.10191975</v>
      </c>
      <c r="X68" s="8">
        <f t="shared" si="94"/>
        <v>0.10191975</v>
      </c>
      <c r="Y68" s="9">
        <f t="shared" si="99"/>
        <v>0.10191975</v>
      </c>
      <c r="Z68" s="4">
        <v>0</v>
      </c>
      <c r="AA68" s="5">
        <f t="shared" si="106"/>
        <v>0</v>
      </c>
      <c r="AB68" s="8">
        <f t="shared" si="95"/>
        <v>0</v>
      </c>
      <c r="AC68" s="9">
        <f t="shared" si="100"/>
        <v>0</v>
      </c>
    </row>
    <row r="69" spans="1:29" s="4" customFormat="1" ht="16.5" customHeight="1" x14ac:dyDescent="0.25">
      <c r="A69" s="11" t="str">
        <f>'1_Fire_Script'!A70</f>
        <v>eWOODY_FUEL_PILES_DIRTY_LOADING</v>
      </c>
      <c r="B69" t="s">
        <v>349</v>
      </c>
      <c r="C69" s="32">
        <v>0.75</v>
      </c>
      <c r="D69" s="35"/>
      <c r="E69" s="36"/>
      <c r="F69" s="4">
        <v>0</v>
      </c>
      <c r="G69" s="5">
        <f t="shared" si="101"/>
        <v>0</v>
      </c>
      <c r="H69" s="8">
        <f t="shared" si="90"/>
        <v>0</v>
      </c>
      <c r="I69" s="9">
        <f t="shared" si="90"/>
        <v>0</v>
      </c>
      <c r="J69" s="4">
        <v>0</v>
      </c>
      <c r="K69" s="5">
        <f t="shared" si="102"/>
        <v>0</v>
      </c>
      <c r="L69" s="8">
        <f t="shared" si="91"/>
        <v>0</v>
      </c>
      <c r="M69" s="9">
        <f t="shared" si="96"/>
        <v>0</v>
      </c>
      <c r="N69" s="4">
        <v>0</v>
      </c>
      <c r="O69" s="5">
        <f t="shared" si="103"/>
        <v>0</v>
      </c>
      <c r="P69" s="8">
        <f t="shared" si="92"/>
        <v>0</v>
      </c>
      <c r="Q69" s="9">
        <f t="shared" si="97"/>
        <v>0</v>
      </c>
      <c r="R69" s="4">
        <v>0</v>
      </c>
      <c r="S69" s="5">
        <f t="shared" si="104"/>
        <v>0</v>
      </c>
      <c r="T69" s="8">
        <f t="shared" si="93"/>
        <v>0</v>
      </c>
      <c r="U69" s="9">
        <f t="shared" si="98"/>
        <v>0</v>
      </c>
      <c r="V69" s="4">
        <v>0</v>
      </c>
      <c r="W69" s="5">
        <f t="shared" si="105"/>
        <v>0</v>
      </c>
      <c r="X69" s="8">
        <f t="shared" si="94"/>
        <v>0</v>
      </c>
      <c r="Y69" s="9">
        <f t="shared" si="99"/>
        <v>0</v>
      </c>
      <c r="Z69" s="4">
        <v>0</v>
      </c>
      <c r="AA69" s="5">
        <f t="shared" si="106"/>
        <v>0</v>
      </c>
      <c r="AB69" s="8">
        <f t="shared" si="95"/>
        <v>0</v>
      </c>
      <c r="AC69" s="9">
        <f t="shared" si="100"/>
        <v>0</v>
      </c>
    </row>
    <row r="70" spans="1:29" s="4" customFormat="1" x14ac:dyDescent="0.25">
      <c r="A70" s="11" t="str">
        <f>'1_Fire_Script'!A71</f>
        <v>eWOODY_FUEL_PILES_VERYDIRTY_LOADING</v>
      </c>
      <c r="B70" t="s">
        <v>350</v>
      </c>
      <c r="C70" s="32">
        <v>0.75</v>
      </c>
      <c r="D70" s="35"/>
      <c r="E70" s="36"/>
      <c r="F70" s="4">
        <v>0</v>
      </c>
      <c r="G70" s="5">
        <f t="shared" si="101"/>
        <v>0</v>
      </c>
      <c r="H70" s="8">
        <f t="shared" si="90"/>
        <v>0</v>
      </c>
      <c r="I70" s="9">
        <f t="shared" si="90"/>
        <v>0</v>
      </c>
      <c r="J70" s="4">
        <v>0</v>
      </c>
      <c r="K70" s="5">
        <f t="shared" si="102"/>
        <v>0</v>
      </c>
      <c r="L70" s="8">
        <f t="shared" si="91"/>
        <v>0</v>
      </c>
      <c r="M70" s="9">
        <f t="shared" si="96"/>
        <v>0</v>
      </c>
      <c r="N70" s="4">
        <v>0</v>
      </c>
      <c r="O70" s="5">
        <f t="shared" si="103"/>
        <v>0</v>
      </c>
      <c r="P70" s="8">
        <f t="shared" si="92"/>
        <v>0</v>
      </c>
      <c r="Q70" s="9">
        <f t="shared" si="97"/>
        <v>0</v>
      </c>
      <c r="R70" s="4">
        <v>0</v>
      </c>
      <c r="S70" s="5">
        <f t="shared" si="104"/>
        <v>0</v>
      </c>
      <c r="T70" s="8">
        <f t="shared" si="93"/>
        <v>0</v>
      </c>
      <c r="U70" s="9">
        <f t="shared" si="98"/>
        <v>0</v>
      </c>
      <c r="V70" s="4">
        <v>0</v>
      </c>
      <c r="W70" s="5">
        <f t="shared" si="105"/>
        <v>0</v>
      </c>
      <c r="X70" s="8">
        <f t="shared" si="94"/>
        <v>0</v>
      </c>
      <c r="Y70" s="9">
        <f t="shared" si="99"/>
        <v>0</v>
      </c>
      <c r="Z70" s="4">
        <v>0</v>
      </c>
      <c r="AA70" s="5">
        <f t="shared" si="106"/>
        <v>0</v>
      </c>
      <c r="AB70" s="8">
        <f t="shared" si="95"/>
        <v>0</v>
      </c>
      <c r="AC70" s="9">
        <f t="shared" si="100"/>
        <v>0</v>
      </c>
    </row>
    <row r="71" spans="1:29" s="4" customFormat="1" x14ac:dyDescent="0.25">
      <c r="A71" s="11" t="str">
        <f>'1_Fire_Script'!A72</f>
        <v>eLITTER_LITTER_TYPE_BROADLEAF_DECIDUOUS_RELATIVE_COVER</v>
      </c>
      <c r="B71" t="s">
        <v>351</v>
      </c>
      <c r="C71" s="32"/>
      <c r="D71" s="35"/>
      <c r="E71" s="36"/>
      <c r="G71" s="5">
        <f>F71</f>
        <v>0</v>
      </c>
      <c r="H71" s="8">
        <f t="shared" si="90"/>
        <v>0</v>
      </c>
      <c r="I71" s="9">
        <f t="shared" si="90"/>
        <v>0</v>
      </c>
      <c r="K71" s="5">
        <f>J71</f>
        <v>0</v>
      </c>
      <c r="L71" s="8">
        <f t="shared" si="91"/>
        <v>0</v>
      </c>
      <c r="M71" s="9">
        <f t="shared" si="96"/>
        <v>0</v>
      </c>
      <c r="O71" s="5">
        <f>N71</f>
        <v>0</v>
      </c>
      <c r="P71" s="8">
        <f t="shared" si="92"/>
        <v>0</v>
      </c>
      <c r="Q71" s="9">
        <f t="shared" si="97"/>
        <v>0</v>
      </c>
      <c r="S71" s="5">
        <f>R71</f>
        <v>0</v>
      </c>
      <c r="T71" s="8">
        <f t="shared" si="93"/>
        <v>0</v>
      </c>
      <c r="U71" s="9">
        <f t="shared" si="98"/>
        <v>0</v>
      </c>
      <c r="V71" s="4">
        <v>90</v>
      </c>
      <c r="W71" s="5">
        <f>V71</f>
        <v>90</v>
      </c>
      <c r="X71" s="8">
        <f t="shared" si="94"/>
        <v>90</v>
      </c>
      <c r="Y71" s="9">
        <f t="shared" si="99"/>
        <v>90</v>
      </c>
      <c r="AA71" s="5">
        <f>Z71</f>
        <v>0</v>
      </c>
      <c r="AB71" s="8">
        <f t="shared" si="95"/>
        <v>0</v>
      </c>
      <c r="AC71" s="9">
        <f t="shared" si="100"/>
        <v>0</v>
      </c>
    </row>
    <row r="72" spans="1:29" s="4" customFormat="1" x14ac:dyDescent="0.25">
      <c r="A72" s="11" t="str">
        <f>'1_Fire_Script'!A73</f>
        <v>eLITTER_LITTER_TYPE_BROADLEAF_EVERGREEN_RELATIVE_COVER</v>
      </c>
      <c r="B72" t="s">
        <v>352</v>
      </c>
      <c r="C72" s="32"/>
      <c r="D72" s="35"/>
      <c r="E72" s="36"/>
      <c r="G72" s="5">
        <f t="shared" ref="G72:G77" si="107">F72</f>
        <v>0</v>
      </c>
      <c r="H72" s="8">
        <f t="shared" si="90"/>
        <v>0</v>
      </c>
      <c r="I72" s="9">
        <f t="shared" si="90"/>
        <v>0</v>
      </c>
      <c r="J72" s="4">
        <v>100</v>
      </c>
      <c r="K72" s="5">
        <f t="shared" ref="K72:K77" si="108">J72</f>
        <v>100</v>
      </c>
      <c r="L72" s="8">
        <f t="shared" si="91"/>
        <v>100</v>
      </c>
      <c r="M72" s="9">
        <f t="shared" si="96"/>
        <v>100</v>
      </c>
      <c r="O72" s="5">
        <f t="shared" ref="O72:O77" si="109">N72</f>
        <v>0</v>
      </c>
      <c r="P72" s="8">
        <f t="shared" si="92"/>
        <v>0</v>
      </c>
      <c r="Q72" s="9">
        <f t="shared" si="97"/>
        <v>0</v>
      </c>
      <c r="S72" s="5">
        <f t="shared" ref="S72:S77" si="110">R72</f>
        <v>0</v>
      </c>
      <c r="T72" s="8">
        <f t="shared" si="93"/>
        <v>0</v>
      </c>
      <c r="U72" s="9">
        <f t="shared" si="98"/>
        <v>0</v>
      </c>
      <c r="W72" s="5">
        <f t="shared" ref="W72:W77" si="111">V72</f>
        <v>0</v>
      </c>
      <c r="X72" s="8">
        <f t="shared" si="94"/>
        <v>0</v>
      </c>
      <c r="Y72" s="9">
        <f t="shared" si="99"/>
        <v>0</v>
      </c>
      <c r="AA72" s="5">
        <f t="shared" ref="AA72:AA77" si="112">Z72</f>
        <v>0</v>
      </c>
      <c r="AB72" s="8">
        <f t="shared" si="95"/>
        <v>0</v>
      </c>
      <c r="AC72" s="9">
        <f t="shared" si="100"/>
        <v>0</v>
      </c>
    </row>
    <row r="73" spans="1:29" s="4" customFormat="1" x14ac:dyDescent="0.25">
      <c r="A73" s="11" t="str">
        <f>'1_Fire_Script'!A74</f>
        <v>eLITTER_LITTER_TYPE_GRASS_RELATIVE_COVER</v>
      </c>
      <c r="B73" t="s">
        <v>353</v>
      </c>
      <c r="C73" s="32"/>
      <c r="D73" s="35"/>
      <c r="E73" s="36"/>
      <c r="G73" s="5">
        <f t="shared" si="107"/>
        <v>0</v>
      </c>
      <c r="H73" s="8">
        <f t="shared" si="90"/>
        <v>0</v>
      </c>
      <c r="I73" s="9">
        <f t="shared" si="90"/>
        <v>0</v>
      </c>
      <c r="K73" s="5">
        <f t="shared" si="108"/>
        <v>0</v>
      </c>
      <c r="L73" s="8">
        <f t="shared" si="91"/>
        <v>0</v>
      </c>
      <c r="M73" s="9">
        <f t="shared" si="96"/>
        <v>0</v>
      </c>
      <c r="N73" s="4">
        <v>100</v>
      </c>
      <c r="O73" s="5">
        <f t="shared" si="109"/>
        <v>100</v>
      </c>
      <c r="P73" s="8">
        <f t="shared" si="92"/>
        <v>100</v>
      </c>
      <c r="Q73" s="9">
        <f t="shared" si="97"/>
        <v>100</v>
      </c>
      <c r="S73" s="5">
        <f t="shared" si="110"/>
        <v>0</v>
      </c>
      <c r="T73" s="8">
        <f t="shared" si="93"/>
        <v>0</v>
      </c>
      <c r="U73" s="9">
        <f t="shared" si="98"/>
        <v>0</v>
      </c>
      <c r="W73" s="5">
        <f t="shared" si="111"/>
        <v>0</v>
      </c>
      <c r="X73" s="8">
        <f t="shared" si="94"/>
        <v>0</v>
      </c>
      <c r="Y73" s="9">
        <f t="shared" si="99"/>
        <v>0</v>
      </c>
      <c r="AA73" s="5">
        <f t="shared" si="112"/>
        <v>0</v>
      </c>
      <c r="AB73" s="8">
        <f t="shared" si="95"/>
        <v>0</v>
      </c>
      <c r="AC73" s="9">
        <f t="shared" si="100"/>
        <v>0</v>
      </c>
    </row>
    <row r="74" spans="1:29" s="4" customFormat="1" x14ac:dyDescent="0.25">
      <c r="A74" s="11" t="str">
        <f>'1_Fire_Script'!A75</f>
        <v>eLITTER_LITTER_TYPE_LONG_NEEDLE_PINE_RELATIVE_COVER</v>
      </c>
      <c r="B74" t="s">
        <v>354</v>
      </c>
      <c r="C74" s="32"/>
      <c r="D74" s="35"/>
      <c r="E74" s="36"/>
      <c r="F74" s="6">
        <v>50</v>
      </c>
      <c r="G74" s="5">
        <f t="shared" si="107"/>
        <v>50</v>
      </c>
      <c r="H74" s="8">
        <f t="shared" si="90"/>
        <v>50</v>
      </c>
      <c r="I74" s="9">
        <f t="shared" si="90"/>
        <v>50</v>
      </c>
      <c r="K74" s="5">
        <f t="shared" si="108"/>
        <v>0</v>
      </c>
      <c r="L74" s="8">
        <f t="shared" si="91"/>
        <v>0</v>
      </c>
      <c r="M74" s="9">
        <f t="shared" si="96"/>
        <v>0</v>
      </c>
      <c r="O74" s="5">
        <f t="shared" si="109"/>
        <v>0</v>
      </c>
      <c r="P74" s="8">
        <f t="shared" si="92"/>
        <v>0</v>
      </c>
      <c r="Q74" s="9">
        <f t="shared" si="97"/>
        <v>0</v>
      </c>
      <c r="S74" s="5">
        <f t="shared" si="110"/>
        <v>0</v>
      </c>
      <c r="T74" s="8">
        <f t="shared" si="93"/>
        <v>0</v>
      </c>
      <c r="U74" s="9">
        <f t="shared" si="98"/>
        <v>0</v>
      </c>
      <c r="V74" s="4">
        <v>10</v>
      </c>
      <c r="W74" s="5">
        <f t="shared" si="111"/>
        <v>10</v>
      </c>
      <c r="X74" s="8">
        <f t="shared" si="94"/>
        <v>10</v>
      </c>
      <c r="Y74" s="9">
        <f t="shared" si="99"/>
        <v>10</v>
      </c>
      <c r="Z74" s="4">
        <v>40</v>
      </c>
      <c r="AA74" s="5">
        <f t="shared" si="112"/>
        <v>40</v>
      </c>
      <c r="AB74" s="8">
        <f t="shared" si="95"/>
        <v>40</v>
      </c>
      <c r="AC74" s="9">
        <f t="shared" si="100"/>
        <v>40</v>
      </c>
    </row>
    <row r="75" spans="1:29" s="4" customFormat="1" x14ac:dyDescent="0.25">
      <c r="A75" s="11" t="str">
        <f>'1_Fire_Script'!A76</f>
        <v>eLITTER_LITTER_TYPE_OTHER_CONIFER_RELATIVE_COVER</v>
      </c>
      <c r="B75" t="s">
        <v>355</v>
      </c>
      <c r="C75" s="32"/>
      <c r="D75" s="35"/>
      <c r="E75" s="36"/>
      <c r="F75" s="6">
        <v>50</v>
      </c>
      <c r="G75" s="5">
        <f t="shared" si="107"/>
        <v>50</v>
      </c>
      <c r="H75" s="8">
        <f t="shared" si="90"/>
        <v>50</v>
      </c>
      <c r="I75" s="9">
        <f t="shared" si="90"/>
        <v>50</v>
      </c>
      <c r="K75" s="5">
        <f t="shared" si="108"/>
        <v>0</v>
      </c>
      <c r="L75" s="8">
        <f t="shared" si="91"/>
        <v>0</v>
      </c>
      <c r="M75" s="9">
        <f t="shared" si="96"/>
        <v>0</v>
      </c>
      <c r="O75" s="5">
        <f t="shared" si="109"/>
        <v>0</v>
      </c>
      <c r="P75" s="8">
        <f t="shared" si="92"/>
        <v>0</v>
      </c>
      <c r="Q75" s="9">
        <f t="shared" si="97"/>
        <v>0</v>
      </c>
      <c r="R75" s="4">
        <v>100</v>
      </c>
      <c r="S75" s="5">
        <f t="shared" si="110"/>
        <v>100</v>
      </c>
      <c r="T75" s="8">
        <f t="shared" si="93"/>
        <v>100</v>
      </c>
      <c r="U75" s="9">
        <f t="shared" si="98"/>
        <v>100</v>
      </c>
      <c r="W75" s="5">
        <f t="shared" si="111"/>
        <v>0</v>
      </c>
      <c r="X75" s="8">
        <f t="shared" si="94"/>
        <v>0</v>
      </c>
      <c r="Y75" s="9">
        <f t="shared" si="99"/>
        <v>0</v>
      </c>
      <c r="AA75" s="5">
        <f t="shared" si="112"/>
        <v>0</v>
      </c>
      <c r="AB75" s="8">
        <f t="shared" si="95"/>
        <v>0</v>
      </c>
      <c r="AC75" s="9">
        <f t="shared" si="100"/>
        <v>0</v>
      </c>
    </row>
    <row r="76" spans="1:29" s="4" customFormat="1" x14ac:dyDescent="0.25">
      <c r="A76" s="11" t="str">
        <f>'1_Fire_Script'!A77</f>
        <v>eLITTER_LITTER_TYPE_PALM_FROND_RELATIVE_COVER</v>
      </c>
      <c r="B76" t="s">
        <v>356</v>
      </c>
      <c r="C76" s="32"/>
      <c r="D76" s="35"/>
      <c r="E76" s="36"/>
      <c r="G76" s="5">
        <f t="shared" si="107"/>
        <v>0</v>
      </c>
      <c r="H76" s="8">
        <f t="shared" si="90"/>
        <v>0</v>
      </c>
      <c r="I76" s="9">
        <f t="shared" si="90"/>
        <v>0</v>
      </c>
      <c r="K76" s="5">
        <f t="shared" si="108"/>
        <v>0</v>
      </c>
      <c r="L76" s="8">
        <f t="shared" si="91"/>
        <v>0</v>
      </c>
      <c r="M76" s="9">
        <f t="shared" si="96"/>
        <v>0</v>
      </c>
      <c r="O76" s="5">
        <f t="shared" si="109"/>
        <v>0</v>
      </c>
      <c r="P76" s="8">
        <f t="shared" si="92"/>
        <v>0</v>
      </c>
      <c r="Q76" s="9">
        <f t="shared" si="97"/>
        <v>0</v>
      </c>
      <c r="S76" s="5">
        <f t="shared" si="110"/>
        <v>0</v>
      </c>
      <c r="T76" s="8">
        <f t="shared" si="93"/>
        <v>0</v>
      </c>
      <c r="U76" s="9">
        <f t="shared" si="98"/>
        <v>0</v>
      </c>
      <c r="W76" s="5">
        <f t="shared" si="111"/>
        <v>0</v>
      </c>
      <c r="X76" s="8">
        <f t="shared" si="94"/>
        <v>0</v>
      </c>
      <c r="Y76" s="9">
        <f t="shared" si="99"/>
        <v>0</v>
      </c>
      <c r="Z76" s="4">
        <v>60</v>
      </c>
      <c r="AA76" s="5">
        <f t="shared" si="112"/>
        <v>60</v>
      </c>
      <c r="AB76" s="8">
        <f t="shared" si="95"/>
        <v>60</v>
      </c>
      <c r="AC76" s="9">
        <f t="shared" si="100"/>
        <v>60</v>
      </c>
    </row>
    <row r="77" spans="1:29" s="4" customFormat="1" x14ac:dyDescent="0.25">
      <c r="A77" s="11" t="str">
        <f>'1_Fire_Script'!A78</f>
        <v>eLITTER_LITTER_TYPE_SHORT_NEEDLE_PINE_RELATIVE_COVER</v>
      </c>
      <c r="B77" t="s">
        <v>357</v>
      </c>
      <c r="C77" s="32"/>
      <c r="D77" s="35"/>
      <c r="E77" s="36"/>
      <c r="G77" s="5">
        <f t="shared" si="107"/>
        <v>0</v>
      </c>
      <c r="H77" s="8">
        <f t="shared" si="90"/>
        <v>0</v>
      </c>
      <c r="I77" s="9">
        <f t="shared" si="90"/>
        <v>0</v>
      </c>
      <c r="K77" s="5">
        <f t="shared" si="108"/>
        <v>0</v>
      </c>
      <c r="L77" s="8">
        <f t="shared" si="91"/>
        <v>0</v>
      </c>
      <c r="M77" s="9">
        <f t="shared" si="96"/>
        <v>0</v>
      </c>
      <c r="O77" s="5">
        <f t="shared" si="109"/>
        <v>0</v>
      </c>
      <c r="P77" s="8">
        <f t="shared" si="92"/>
        <v>0</v>
      </c>
      <c r="Q77" s="9">
        <f t="shared" si="97"/>
        <v>0</v>
      </c>
      <c r="S77" s="5">
        <f t="shared" si="110"/>
        <v>0</v>
      </c>
      <c r="T77" s="8">
        <f t="shared" si="93"/>
        <v>0</v>
      </c>
      <c r="U77" s="9">
        <f t="shared" si="98"/>
        <v>0</v>
      </c>
      <c r="W77" s="5">
        <f t="shared" si="111"/>
        <v>0</v>
      </c>
      <c r="X77" s="8">
        <f t="shared" si="94"/>
        <v>0</v>
      </c>
      <c r="Y77" s="9">
        <f t="shared" si="99"/>
        <v>0</v>
      </c>
      <c r="AA77" s="5">
        <f t="shared" si="112"/>
        <v>0</v>
      </c>
      <c r="AB77" s="8">
        <f t="shared" si="95"/>
        <v>0</v>
      </c>
      <c r="AC77" s="9">
        <f t="shared" si="100"/>
        <v>0</v>
      </c>
    </row>
    <row r="78" spans="1:29" s="4" customFormat="1" x14ac:dyDescent="0.25">
      <c r="A78" s="11" t="str">
        <f>'1_Fire_Script'!A79</f>
        <v>eMOSS_LICHEN_LITTER_GROUND_LICHEN_DEPTH</v>
      </c>
      <c r="B78" t="s">
        <v>358</v>
      </c>
      <c r="C78" s="32">
        <v>0.75</v>
      </c>
      <c r="D78" s="37"/>
      <c r="E78" s="36">
        <f>1/0.75</f>
        <v>1.3333333333333333</v>
      </c>
      <c r="G78" s="5">
        <f t="shared" ref="G78:G93" si="113">$C78*F78</f>
        <v>0</v>
      </c>
      <c r="H78" s="8">
        <f t="shared" si="90"/>
        <v>0</v>
      </c>
      <c r="I78" s="13">
        <f t="shared" ref="I78:I79" si="114">$E78*H78</f>
        <v>0</v>
      </c>
      <c r="K78" s="5">
        <f t="shared" ref="K78:K93" si="115">$C78*J78</f>
        <v>0</v>
      </c>
      <c r="L78" s="8">
        <f t="shared" si="91"/>
        <v>0</v>
      </c>
      <c r="M78" s="13">
        <f t="shared" ref="M78:M79" si="116">$E78*L78</f>
        <v>0</v>
      </c>
      <c r="O78" s="5">
        <f t="shared" ref="O78:O93" si="117">$C78*N78</f>
        <v>0</v>
      </c>
      <c r="P78" s="8">
        <f t="shared" si="92"/>
        <v>0</v>
      </c>
      <c r="Q78" s="13">
        <f t="shared" ref="Q78:Q79" si="118">$E78*P78</f>
        <v>0</v>
      </c>
      <c r="R78" s="4">
        <v>2</v>
      </c>
      <c r="S78" s="5">
        <f t="shared" ref="S78:S93" si="119">$C78*R78</f>
        <v>1.5</v>
      </c>
      <c r="T78" s="8">
        <f t="shared" si="93"/>
        <v>1.5</v>
      </c>
      <c r="U78" s="13">
        <f t="shared" ref="U78:U79" si="120">$E78*T78</f>
        <v>2</v>
      </c>
      <c r="W78" s="5">
        <f t="shared" ref="W78:W93" si="121">$C78*V78</f>
        <v>0</v>
      </c>
      <c r="X78" s="8">
        <f t="shared" si="94"/>
        <v>0</v>
      </c>
      <c r="Y78" s="13">
        <f t="shared" ref="Y78:Y79" si="122">$E78*X78</f>
        <v>0</v>
      </c>
      <c r="AA78" s="5">
        <f t="shared" ref="AA78:AA93" si="123">$C78*Z78</f>
        <v>0</v>
      </c>
      <c r="AB78" s="8">
        <f t="shared" si="95"/>
        <v>0</v>
      </c>
      <c r="AC78" s="13">
        <f t="shared" ref="AC78:AC79" si="124">$E78*AB78</f>
        <v>0</v>
      </c>
    </row>
    <row r="79" spans="1:29" s="4" customFormat="1" x14ac:dyDescent="0.25">
      <c r="A79" s="11" t="str">
        <f>'1_Fire_Script'!A80</f>
        <v>eMOSS_LICHEN_LITTER_GROUND_LICHEN_PERCENT_COVER</v>
      </c>
      <c r="B79" t="s">
        <v>359</v>
      </c>
      <c r="C79" s="32">
        <v>0.75</v>
      </c>
      <c r="D79" s="37"/>
      <c r="E79" s="36">
        <f>1/0.75</f>
        <v>1.3333333333333333</v>
      </c>
      <c r="G79" s="5">
        <f t="shared" si="113"/>
        <v>0</v>
      </c>
      <c r="H79" s="8">
        <f t="shared" si="90"/>
        <v>0</v>
      </c>
      <c r="I79" s="13">
        <f t="shared" si="114"/>
        <v>0</v>
      </c>
      <c r="K79" s="5">
        <f t="shared" si="115"/>
        <v>0</v>
      </c>
      <c r="L79" s="8">
        <f t="shared" si="91"/>
        <v>0</v>
      </c>
      <c r="M79" s="13">
        <f t="shared" si="116"/>
        <v>0</v>
      </c>
      <c r="O79" s="5">
        <f t="shared" si="117"/>
        <v>0</v>
      </c>
      <c r="P79" s="8">
        <f t="shared" si="92"/>
        <v>0</v>
      </c>
      <c r="Q79" s="13">
        <f t="shared" si="118"/>
        <v>0</v>
      </c>
      <c r="R79" s="4">
        <v>5</v>
      </c>
      <c r="S79" s="5">
        <f t="shared" si="119"/>
        <v>3.75</v>
      </c>
      <c r="T79" s="8">
        <f t="shared" si="93"/>
        <v>3.75</v>
      </c>
      <c r="U79" s="13">
        <f t="shared" si="120"/>
        <v>5</v>
      </c>
      <c r="W79" s="5">
        <f t="shared" si="121"/>
        <v>0</v>
      </c>
      <c r="X79" s="8">
        <f t="shared" si="94"/>
        <v>0</v>
      </c>
      <c r="Y79" s="13">
        <f t="shared" si="122"/>
        <v>0</v>
      </c>
      <c r="AA79" s="5">
        <f t="shared" si="123"/>
        <v>0</v>
      </c>
      <c r="AB79" s="8">
        <f t="shared" si="95"/>
        <v>0</v>
      </c>
      <c r="AC79" s="13">
        <f t="shared" si="124"/>
        <v>0</v>
      </c>
    </row>
    <row r="80" spans="1:29" s="4" customFormat="1" x14ac:dyDescent="0.25">
      <c r="A80" s="11" t="str">
        <f>'1_Fire_Script'!A81</f>
        <v>eMOSS_LICHEN_LITTER_LITTER_DEPTH</v>
      </c>
      <c r="B80" t="s">
        <v>360</v>
      </c>
      <c r="C80" s="32">
        <v>0.75</v>
      </c>
      <c r="D80" s="37">
        <f>1/0.75</f>
        <v>1.3333333333333333</v>
      </c>
      <c r="E80" s="36"/>
      <c r="F80" s="4">
        <v>0.2</v>
      </c>
      <c r="G80" s="5">
        <f t="shared" si="113"/>
        <v>0.15000000000000002</v>
      </c>
      <c r="H80" s="8">
        <f t="shared" ref="H80:H93" si="125">$D80*G80</f>
        <v>0.2</v>
      </c>
      <c r="I80" s="9">
        <f t="shared" ref="I80:I93" si="126">H80</f>
        <v>0.2</v>
      </c>
      <c r="J80" s="4">
        <v>1</v>
      </c>
      <c r="K80" s="5">
        <f t="shared" si="115"/>
        <v>0.75</v>
      </c>
      <c r="L80" s="8">
        <f t="shared" ref="L80:L81" si="127">$D80*K80</f>
        <v>1</v>
      </c>
      <c r="M80" s="9">
        <f t="shared" ref="M80:M81" si="128">L80</f>
        <v>1</v>
      </c>
      <c r="N80" s="4">
        <v>2.5</v>
      </c>
      <c r="O80" s="5">
        <f t="shared" si="117"/>
        <v>1.875</v>
      </c>
      <c r="P80" s="8">
        <f t="shared" ref="P80:P81" si="129">$D80*O80</f>
        <v>2.5</v>
      </c>
      <c r="Q80" s="9">
        <f t="shared" ref="Q80:Q81" si="130">P80</f>
        <v>2.5</v>
      </c>
      <c r="R80" s="4">
        <v>1</v>
      </c>
      <c r="S80" s="5">
        <f t="shared" si="119"/>
        <v>0.75</v>
      </c>
      <c r="T80" s="8">
        <f t="shared" ref="T80:T81" si="131">$D80*S80</f>
        <v>1</v>
      </c>
      <c r="U80" s="9">
        <f t="shared" ref="U80:U81" si="132">T80</f>
        <v>1</v>
      </c>
      <c r="V80" s="4">
        <v>1.5</v>
      </c>
      <c r="W80" s="5">
        <f t="shared" si="121"/>
        <v>1.125</v>
      </c>
      <c r="X80" s="8">
        <f t="shared" ref="X80:X81" si="133">$D80*W80</f>
        <v>1.5</v>
      </c>
      <c r="Y80" s="9">
        <f t="shared" ref="Y80:Y81" si="134">X80</f>
        <v>1.5</v>
      </c>
      <c r="Z80" s="4">
        <v>2</v>
      </c>
      <c r="AA80" s="5">
        <f t="shared" si="123"/>
        <v>1.5</v>
      </c>
      <c r="AB80" s="8">
        <f t="shared" ref="AB80:AB81" si="135">$D80*AA80</f>
        <v>2</v>
      </c>
      <c r="AC80" s="9">
        <f t="shared" ref="AC80:AC81" si="136">AB80</f>
        <v>2</v>
      </c>
    </row>
    <row r="81" spans="1:29" s="4" customFormat="1" x14ac:dyDescent="0.25">
      <c r="A81" s="11" t="str">
        <f>'1_Fire_Script'!A82</f>
        <v>eMOSS_LICHEN_LITTER_LITTER_PERCENT_COVER</v>
      </c>
      <c r="B81" t="s">
        <v>361</v>
      </c>
      <c r="C81" s="32">
        <v>0.75</v>
      </c>
      <c r="D81" s="37">
        <f>1/0.75</f>
        <v>1.3333333333333333</v>
      </c>
      <c r="E81" s="36"/>
      <c r="F81" s="4">
        <v>70</v>
      </c>
      <c r="G81" s="5">
        <f t="shared" si="113"/>
        <v>52.5</v>
      </c>
      <c r="H81" s="8">
        <f t="shared" si="125"/>
        <v>70</v>
      </c>
      <c r="I81" s="9">
        <f t="shared" si="126"/>
        <v>70</v>
      </c>
      <c r="J81" s="4">
        <v>60</v>
      </c>
      <c r="K81" s="5">
        <f t="shared" si="115"/>
        <v>45</v>
      </c>
      <c r="L81" s="8">
        <f t="shared" si="127"/>
        <v>60</v>
      </c>
      <c r="M81" s="9">
        <f t="shared" si="128"/>
        <v>60</v>
      </c>
      <c r="N81" s="4">
        <v>5</v>
      </c>
      <c r="O81" s="5">
        <f t="shared" si="117"/>
        <v>3.75</v>
      </c>
      <c r="P81" s="8">
        <f t="shared" si="129"/>
        <v>5</v>
      </c>
      <c r="Q81" s="9">
        <f t="shared" si="130"/>
        <v>5</v>
      </c>
      <c r="R81" s="4">
        <v>15</v>
      </c>
      <c r="S81" s="5">
        <f t="shared" si="119"/>
        <v>11.25</v>
      </c>
      <c r="T81" s="8">
        <f t="shared" si="131"/>
        <v>15</v>
      </c>
      <c r="U81" s="9">
        <f t="shared" si="132"/>
        <v>15</v>
      </c>
      <c r="V81" s="4">
        <v>90</v>
      </c>
      <c r="W81" s="5">
        <f t="shared" si="121"/>
        <v>67.5</v>
      </c>
      <c r="X81" s="8">
        <f t="shared" si="133"/>
        <v>90</v>
      </c>
      <c r="Y81" s="9">
        <f t="shared" si="134"/>
        <v>90</v>
      </c>
      <c r="Z81" s="4">
        <v>70</v>
      </c>
      <c r="AA81" s="5">
        <f t="shared" si="123"/>
        <v>52.5</v>
      </c>
      <c r="AB81" s="8">
        <f t="shared" si="135"/>
        <v>70</v>
      </c>
      <c r="AC81" s="9">
        <f t="shared" si="136"/>
        <v>70</v>
      </c>
    </row>
    <row r="82" spans="1:29" s="4" customFormat="1" x14ac:dyDescent="0.25">
      <c r="A82" s="11" t="str">
        <f>'1_Fire_Script'!A83</f>
        <v>eMOSS_LICHEN_LITTER_MOSS_DEPTH</v>
      </c>
      <c r="B82" t="s">
        <v>362</v>
      </c>
      <c r="C82" s="32">
        <v>0.75</v>
      </c>
      <c r="D82" s="37">
        <f t="shared" ref="D82:D93" si="137">1/0.75</f>
        <v>1.3333333333333333</v>
      </c>
      <c r="E82" s="36">
        <f>1/0.75</f>
        <v>1.3333333333333333</v>
      </c>
      <c r="G82" s="5">
        <f t="shared" si="113"/>
        <v>0</v>
      </c>
      <c r="H82" s="8">
        <f t="shared" ref="H82:H83" si="138">G82</f>
        <v>0</v>
      </c>
      <c r="I82" s="13">
        <f t="shared" ref="I82:I83" si="139">$E82*H82</f>
        <v>0</v>
      </c>
      <c r="K82" s="5">
        <f t="shared" si="115"/>
        <v>0</v>
      </c>
      <c r="L82" s="8">
        <f t="shared" ref="L82:L83" si="140">K82</f>
        <v>0</v>
      </c>
      <c r="M82" s="13">
        <f t="shared" ref="M82:M83" si="141">$E82*L82</f>
        <v>0</v>
      </c>
      <c r="O82" s="5">
        <f t="shared" si="117"/>
        <v>0</v>
      </c>
      <c r="P82" s="8">
        <f t="shared" ref="P82:P83" si="142">O82</f>
        <v>0</v>
      </c>
      <c r="Q82" s="13">
        <f t="shared" ref="Q82:Q83" si="143">$E82*P82</f>
        <v>0</v>
      </c>
      <c r="R82" s="4">
        <v>2.5</v>
      </c>
      <c r="S82" s="5">
        <f t="shared" si="119"/>
        <v>1.875</v>
      </c>
      <c r="T82" s="8">
        <f t="shared" ref="T82:T83" si="144">S82</f>
        <v>1.875</v>
      </c>
      <c r="U82" s="13">
        <f t="shared" ref="U82:U83" si="145">$E82*T82</f>
        <v>2.5</v>
      </c>
      <c r="V82" s="4">
        <v>1</v>
      </c>
      <c r="W82" s="5">
        <f t="shared" si="121"/>
        <v>0.75</v>
      </c>
      <c r="X82" s="8">
        <f t="shared" ref="X82:X83" si="146">W82</f>
        <v>0.75</v>
      </c>
      <c r="Y82" s="13">
        <f t="shared" ref="Y82:Y83" si="147">$E82*X82</f>
        <v>1</v>
      </c>
      <c r="AA82" s="5">
        <f t="shared" si="123"/>
        <v>0</v>
      </c>
      <c r="AB82" s="8">
        <f t="shared" ref="AB82:AB83" si="148">AA82</f>
        <v>0</v>
      </c>
      <c r="AC82" s="13">
        <f t="shared" ref="AC82:AC83" si="149">$E82*AB82</f>
        <v>0</v>
      </c>
    </row>
    <row r="83" spans="1:29" s="4" customFormat="1" x14ac:dyDescent="0.25">
      <c r="A83" s="11" t="str">
        <f>'1_Fire_Script'!A84</f>
        <v>eMOSS_LICHEN_LITTER_MOSS_PERCENT_COVER</v>
      </c>
      <c r="B83" t="s">
        <v>363</v>
      </c>
      <c r="C83" s="32">
        <v>0.75</v>
      </c>
      <c r="D83" s="37">
        <f t="shared" si="137"/>
        <v>1.3333333333333333</v>
      </c>
      <c r="E83" s="36">
        <f>1/0.75</f>
        <v>1.3333333333333333</v>
      </c>
      <c r="G83" s="5">
        <f t="shared" si="113"/>
        <v>0</v>
      </c>
      <c r="H83" s="8">
        <f t="shared" si="138"/>
        <v>0</v>
      </c>
      <c r="I83" s="13">
        <f t="shared" si="139"/>
        <v>0</v>
      </c>
      <c r="K83" s="5">
        <f t="shared" si="115"/>
        <v>0</v>
      </c>
      <c r="L83" s="8">
        <f t="shared" si="140"/>
        <v>0</v>
      </c>
      <c r="M83" s="13">
        <f t="shared" si="141"/>
        <v>0</v>
      </c>
      <c r="O83" s="5">
        <f t="shared" si="117"/>
        <v>0</v>
      </c>
      <c r="P83" s="8">
        <f t="shared" si="142"/>
        <v>0</v>
      </c>
      <c r="Q83" s="13">
        <f t="shared" si="143"/>
        <v>0</v>
      </c>
      <c r="R83" s="4">
        <v>80</v>
      </c>
      <c r="S83" s="5">
        <f t="shared" si="119"/>
        <v>60</v>
      </c>
      <c r="T83" s="8">
        <f t="shared" si="144"/>
        <v>60</v>
      </c>
      <c r="U83" s="13">
        <f t="shared" si="145"/>
        <v>80</v>
      </c>
      <c r="V83" s="4">
        <v>5</v>
      </c>
      <c r="W83" s="5">
        <f t="shared" si="121"/>
        <v>3.75</v>
      </c>
      <c r="X83" s="8">
        <f t="shared" si="146"/>
        <v>3.75</v>
      </c>
      <c r="Y83" s="13">
        <f t="shared" si="147"/>
        <v>5</v>
      </c>
      <c r="AA83" s="5">
        <f t="shared" si="123"/>
        <v>0</v>
      </c>
      <c r="AB83" s="8">
        <f t="shared" si="148"/>
        <v>0</v>
      </c>
      <c r="AC83" s="13">
        <f t="shared" si="149"/>
        <v>0</v>
      </c>
    </row>
    <row r="84" spans="1:29" s="4" customFormat="1" x14ac:dyDescent="0.25">
      <c r="A84" s="11" t="str">
        <f>'1_Fire_Script'!A85</f>
        <v>eGROUND_FUEL_DUFF_LOWER_DEPTH</v>
      </c>
      <c r="B84" t="s">
        <v>364</v>
      </c>
      <c r="C84" s="32">
        <v>0.75</v>
      </c>
      <c r="D84" s="37">
        <f t="shared" si="137"/>
        <v>1.3333333333333333</v>
      </c>
      <c r="E84" s="36"/>
      <c r="G84" s="5">
        <f t="shared" si="113"/>
        <v>0</v>
      </c>
      <c r="H84" s="8">
        <f t="shared" si="125"/>
        <v>0</v>
      </c>
      <c r="I84" s="9">
        <f t="shared" si="126"/>
        <v>0</v>
      </c>
      <c r="J84" s="4">
        <v>0.2</v>
      </c>
      <c r="K84" s="5">
        <f t="shared" si="115"/>
        <v>0.15000000000000002</v>
      </c>
      <c r="L84" s="8">
        <f t="shared" ref="L84:L93" si="150">$D84*K84</f>
        <v>0.2</v>
      </c>
      <c r="M84" s="9">
        <f t="shared" ref="M84:M93" si="151">L84</f>
        <v>0.2</v>
      </c>
      <c r="O84" s="5">
        <f t="shared" si="117"/>
        <v>0</v>
      </c>
      <c r="P84" s="8">
        <f t="shared" ref="P84:P93" si="152">$D84*O84</f>
        <v>0</v>
      </c>
      <c r="Q84" s="9">
        <f t="shared" ref="Q84:Q93" si="153">P84</f>
        <v>0</v>
      </c>
      <c r="R84" s="4">
        <v>2</v>
      </c>
      <c r="S84" s="5">
        <f t="shared" si="119"/>
        <v>1.5</v>
      </c>
      <c r="T84" s="8">
        <f t="shared" ref="T84:T93" si="154">$D84*S84</f>
        <v>2</v>
      </c>
      <c r="U84" s="9">
        <f t="shared" ref="U84:U93" si="155">T84</f>
        <v>2</v>
      </c>
      <c r="W84" s="5">
        <f t="shared" si="121"/>
        <v>0</v>
      </c>
      <c r="X84" s="8">
        <f t="shared" ref="X84:X93" si="156">$D84*W84</f>
        <v>0</v>
      </c>
      <c r="Y84" s="9">
        <f t="shared" ref="Y84:Y93" si="157">X84</f>
        <v>0</v>
      </c>
      <c r="AA84" s="5">
        <f t="shared" si="123"/>
        <v>0</v>
      </c>
      <c r="AB84" s="8">
        <f t="shared" ref="AB84:AB93" si="158">$D84*AA84</f>
        <v>0</v>
      </c>
      <c r="AC84" s="9">
        <f t="shared" ref="AC84:AC93" si="159">AB84</f>
        <v>0</v>
      </c>
    </row>
    <row r="85" spans="1:29" s="4" customFormat="1" x14ac:dyDescent="0.25">
      <c r="A85" s="11" t="str">
        <f>'1_Fire_Script'!A86</f>
        <v>eGROUND_FUEL_DUFF_LOWER_PERCENT_COVER</v>
      </c>
      <c r="B85" t="s">
        <v>365</v>
      </c>
      <c r="C85" s="32">
        <v>0.75</v>
      </c>
      <c r="D85" s="37">
        <f t="shared" si="137"/>
        <v>1.3333333333333333</v>
      </c>
      <c r="E85" s="36"/>
      <c r="G85" s="5">
        <f t="shared" si="113"/>
        <v>0</v>
      </c>
      <c r="H85" s="8">
        <f t="shared" si="125"/>
        <v>0</v>
      </c>
      <c r="I85" s="9">
        <f t="shared" si="126"/>
        <v>0</v>
      </c>
      <c r="J85" s="4">
        <v>60</v>
      </c>
      <c r="K85" s="5">
        <f t="shared" si="115"/>
        <v>45</v>
      </c>
      <c r="L85" s="8">
        <f t="shared" si="150"/>
        <v>60</v>
      </c>
      <c r="M85" s="9">
        <f t="shared" si="151"/>
        <v>60</v>
      </c>
      <c r="O85" s="5">
        <f t="shared" si="117"/>
        <v>0</v>
      </c>
      <c r="P85" s="8">
        <f t="shared" si="152"/>
        <v>0</v>
      </c>
      <c r="Q85" s="9">
        <f t="shared" si="153"/>
        <v>0</v>
      </c>
      <c r="R85" s="4">
        <v>90</v>
      </c>
      <c r="S85" s="5">
        <f t="shared" si="119"/>
        <v>67.5</v>
      </c>
      <c r="T85" s="8">
        <f t="shared" si="154"/>
        <v>90</v>
      </c>
      <c r="U85" s="9">
        <f t="shared" si="155"/>
        <v>90</v>
      </c>
      <c r="W85" s="5">
        <f t="shared" si="121"/>
        <v>0</v>
      </c>
      <c r="X85" s="8">
        <f t="shared" si="156"/>
        <v>0</v>
      </c>
      <c r="Y85" s="9">
        <f t="shared" si="157"/>
        <v>0</v>
      </c>
      <c r="AA85" s="5">
        <f t="shared" si="123"/>
        <v>0</v>
      </c>
      <c r="AB85" s="8">
        <f t="shared" si="158"/>
        <v>0</v>
      </c>
      <c r="AC85" s="9">
        <f t="shared" si="159"/>
        <v>0</v>
      </c>
    </row>
    <row r="86" spans="1:29" s="4" customFormat="1" x14ac:dyDescent="0.25">
      <c r="A86" s="11" t="str">
        <f>'1_Fire_Script'!A87</f>
        <v>eGROUND_FUEL_DUFF_UPPER_DEPTH</v>
      </c>
      <c r="B86" t="s">
        <v>366</v>
      </c>
      <c r="C86" s="32">
        <v>0.75</v>
      </c>
      <c r="D86" s="37">
        <f t="shared" si="137"/>
        <v>1.3333333333333333</v>
      </c>
      <c r="E86" s="36"/>
      <c r="F86" s="4">
        <v>0.5</v>
      </c>
      <c r="G86" s="5">
        <f t="shared" si="113"/>
        <v>0.375</v>
      </c>
      <c r="H86" s="8">
        <f t="shared" si="125"/>
        <v>0.5</v>
      </c>
      <c r="I86" s="9">
        <f t="shared" si="126"/>
        <v>0.5</v>
      </c>
      <c r="J86" s="4">
        <v>0.4</v>
      </c>
      <c r="K86" s="5">
        <f t="shared" si="115"/>
        <v>0.30000000000000004</v>
      </c>
      <c r="L86" s="8">
        <f t="shared" si="150"/>
        <v>0.4</v>
      </c>
      <c r="M86" s="9">
        <f t="shared" si="151"/>
        <v>0.4</v>
      </c>
      <c r="N86" s="4">
        <v>0.2</v>
      </c>
      <c r="O86" s="5">
        <f t="shared" si="117"/>
        <v>0.15000000000000002</v>
      </c>
      <c r="P86" s="8">
        <f t="shared" si="152"/>
        <v>0.2</v>
      </c>
      <c r="Q86" s="9">
        <f t="shared" si="153"/>
        <v>0.2</v>
      </c>
      <c r="R86" s="4">
        <v>4</v>
      </c>
      <c r="S86" s="5">
        <f t="shared" si="119"/>
        <v>3</v>
      </c>
      <c r="T86" s="8">
        <f t="shared" si="154"/>
        <v>4</v>
      </c>
      <c r="U86" s="9">
        <f t="shared" si="155"/>
        <v>4</v>
      </c>
      <c r="V86" s="4">
        <v>1</v>
      </c>
      <c r="W86" s="5">
        <f t="shared" si="121"/>
        <v>0.75</v>
      </c>
      <c r="X86" s="8">
        <f t="shared" si="156"/>
        <v>1</v>
      </c>
      <c r="Y86" s="9">
        <f t="shared" si="157"/>
        <v>1</v>
      </c>
      <c r="Z86" s="4">
        <v>1.5</v>
      </c>
      <c r="AA86" s="5">
        <f t="shared" si="123"/>
        <v>1.125</v>
      </c>
      <c r="AB86" s="8">
        <f t="shared" si="158"/>
        <v>1.5</v>
      </c>
      <c r="AC86" s="9">
        <f t="shared" si="159"/>
        <v>1.5</v>
      </c>
    </row>
    <row r="87" spans="1:29" s="4" customFormat="1" x14ac:dyDescent="0.25">
      <c r="A87" s="11" t="str">
        <f>'1_Fire_Script'!A88</f>
        <v>eGROUND_FUEL_DUFF_UPPER_PERCENT_COVER</v>
      </c>
      <c r="B87" t="s">
        <v>367</v>
      </c>
      <c r="C87" s="32">
        <v>0.75</v>
      </c>
      <c r="D87" s="37">
        <f t="shared" si="137"/>
        <v>1.3333333333333333</v>
      </c>
      <c r="E87" s="36"/>
      <c r="F87" s="4">
        <v>70</v>
      </c>
      <c r="G87" s="5">
        <f t="shared" si="113"/>
        <v>52.5</v>
      </c>
      <c r="H87" s="8">
        <f t="shared" si="125"/>
        <v>70</v>
      </c>
      <c r="I87" s="9">
        <f t="shared" si="126"/>
        <v>70</v>
      </c>
      <c r="J87" s="4">
        <v>60</v>
      </c>
      <c r="K87" s="5">
        <f t="shared" si="115"/>
        <v>45</v>
      </c>
      <c r="L87" s="8">
        <f t="shared" si="150"/>
        <v>60</v>
      </c>
      <c r="M87" s="9">
        <f t="shared" si="151"/>
        <v>60</v>
      </c>
      <c r="N87" s="4">
        <v>70</v>
      </c>
      <c r="O87" s="5">
        <f t="shared" si="117"/>
        <v>52.5</v>
      </c>
      <c r="P87" s="8">
        <f t="shared" si="152"/>
        <v>70</v>
      </c>
      <c r="Q87" s="9">
        <f t="shared" si="153"/>
        <v>70</v>
      </c>
      <c r="R87" s="4">
        <v>100</v>
      </c>
      <c r="S87" s="5">
        <f t="shared" si="119"/>
        <v>75</v>
      </c>
      <c r="T87" s="8">
        <f t="shared" si="154"/>
        <v>100</v>
      </c>
      <c r="U87" s="9">
        <f t="shared" si="155"/>
        <v>100</v>
      </c>
      <c r="V87" s="4">
        <v>90</v>
      </c>
      <c r="W87" s="5">
        <f t="shared" si="121"/>
        <v>67.5</v>
      </c>
      <c r="X87" s="8">
        <f t="shared" si="156"/>
        <v>90</v>
      </c>
      <c r="Y87" s="9">
        <f t="shared" si="157"/>
        <v>90</v>
      </c>
      <c r="Z87" s="4">
        <v>70</v>
      </c>
      <c r="AA87" s="5">
        <f t="shared" si="123"/>
        <v>52.5</v>
      </c>
      <c r="AB87" s="8">
        <f t="shared" si="158"/>
        <v>70</v>
      </c>
      <c r="AC87" s="9">
        <f t="shared" si="159"/>
        <v>70</v>
      </c>
    </row>
    <row r="88" spans="1:29" s="4" customFormat="1" x14ac:dyDescent="0.25">
      <c r="A88" s="11" t="str">
        <f>'1_Fire_Script'!A89</f>
        <v>eGROUND_FUEL_BASAL_ACCUMULATION_DEPTH</v>
      </c>
      <c r="B88" t="s">
        <v>368</v>
      </c>
      <c r="C88" s="32">
        <v>0.75</v>
      </c>
      <c r="D88" s="37">
        <f t="shared" si="137"/>
        <v>1.3333333333333333</v>
      </c>
      <c r="E88" s="36"/>
      <c r="G88" s="5">
        <f t="shared" si="113"/>
        <v>0</v>
      </c>
      <c r="H88" s="8">
        <f t="shared" si="125"/>
        <v>0</v>
      </c>
      <c r="I88" s="9">
        <f t="shared" si="126"/>
        <v>0</v>
      </c>
      <c r="K88" s="5">
        <f t="shared" si="115"/>
        <v>0</v>
      </c>
      <c r="L88" s="8">
        <f t="shared" si="150"/>
        <v>0</v>
      </c>
      <c r="M88" s="9">
        <f t="shared" si="151"/>
        <v>0</v>
      </c>
      <c r="O88" s="5">
        <f t="shared" si="117"/>
        <v>0</v>
      </c>
      <c r="P88" s="8">
        <f t="shared" si="152"/>
        <v>0</v>
      </c>
      <c r="Q88" s="9">
        <f t="shared" si="153"/>
        <v>0</v>
      </c>
      <c r="S88" s="5">
        <f t="shared" si="119"/>
        <v>0</v>
      </c>
      <c r="T88" s="8">
        <f t="shared" si="154"/>
        <v>0</v>
      </c>
      <c r="U88" s="9">
        <f t="shared" si="155"/>
        <v>0</v>
      </c>
      <c r="W88" s="5">
        <f t="shared" si="121"/>
        <v>0</v>
      </c>
      <c r="X88" s="8">
        <f t="shared" si="156"/>
        <v>0</v>
      </c>
      <c r="Y88" s="9">
        <f t="shared" si="157"/>
        <v>0</v>
      </c>
      <c r="AA88" s="5">
        <f t="shared" si="123"/>
        <v>0</v>
      </c>
      <c r="AB88" s="8">
        <f t="shared" si="158"/>
        <v>0</v>
      </c>
      <c r="AC88" s="9">
        <f t="shared" si="159"/>
        <v>0</v>
      </c>
    </row>
    <row r="89" spans="1:29" s="4" customFormat="1" x14ac:dyDescent="0.25">
      <c r="A89" s="11" t="str">
        <f>'1_Fire_Script'!A90</f>
        <v>eGROUND_FUEL_BASAL_ACCUMULATION_NUMBER_PER_UNIT_AREA</v>
      </c>
      <c r="B89" t="s">
        <v>369</v>
      </c>
      <c r="C89" s="32">
        <v>0.75</v>
      </c>
      <c r="D89" s="37">
        <f t="shared" si="137"/>
        <v>1.3333333333333333</v>
      </c>
      <c r="E89" s="36"/>
      <c r="G89" s="5">
        <f t="shared" si="113"/>
        <v>0</v>
      </c>
      <c r="H89" s="8">
        <f t="shared" si="125"/>
        <v>0</v>
      </c>
      <c r="I89" s="9">
        <f t="shared" si="126"/>
        <v>0</v>
      </c>
      <c r="K89" s="5">
        <f t="shared" si="115"/>
        <v>0</v>
      </c>
      <c r="L89" s="8">
        <f t="shared" si="150"/>
        <v>0</v>
      </c>
      <c r="M89" s="9">
        <f t="shared" si="151"/>
        <v>0</v>
      </c>
      <c r="O89" s="5">
        <f t="shared" si="117"/>
        <v>0</v>
      </c>
      <c r="P89" s="8">
        <f t="shared" si="152"/>
        <v>0</v>
      </c>
      <c r="Q89" s="9">
        <f t="shared" si="153"/>
        <v>0</v>
      </c>
      <c r="S89" s="5">
        <f t="shared" si="119"/>
        <v>0</v>
      </c>
      <c r="T89" s="8">
        <f t="shared" si="154"/>
        <v>0</v>
      </c>
      <c r="U89" s="9">
        <f t="shared" si="155"/>
        <v>0</v>
      </c>
      <c r="W89" s="5">
        <f t="shared" si="121"/>
        <v>0</v>
      </c>
      <c r="X89" s="8">
        <f t="shared" si="156"/>
        <v>0</v>
      </c>
      <c r="Y89" s="9">
        <f t="shared" si="157"/>
        <v>0</v>
      </c>
      <c r="AA89" s="5">
        <f t="shared" si="123"/>
        <v>0</v>
      </c>
      <c r="AB89" s="8">
        <f t="shared" si="158"/>
        <v>0</v>
      </c>
      <c r="AC89" s="9">
        <f t="shared" si="159"/>
        <v>0</v>
      </c>
    </row>
    <row r="90" spans="1:29" s="4" customFormat="1" x14ac:dyDescent="0.25">
      <c r="A90" s="11" t="str">
        <f>'1_Fire_Script'!A91</f>
        <v>eGROUND_FUEL_BASAL_ACCUMULATION_RADIUS</v>
      </c>
      <c r="B90" t="s">
        <v>370</v>
      </c>
      <c r="C90" s="32">
        <v>0.75</v>
      </c>
      <c r="D90" s="37">
        <f t="shared" si="137"/>
        <v>1.3333333333333333</v>
      </c>
      <c r="E90" s="36"/>
      <c r="G90" s="5">
        <f t="shared" si="113"/>
        <v>0</v>
      </c>
      <c r="H90" s="8">
        <f t="shared" si="125"/>
        <v>0</v>
      </c>
      <c r="I90" s="9">
        <f t="shared" si="126"/>
        <v>0</v>
      </c>
      <c r="K90" s="5">
        <f t="shared" si="115"/>
        <v>0</v>
      </c>
      <c r="L90" s="8">
        <f t="shared" si="150"/>
        <v>0</v>
      </c>
      <c r="M90" s="9">
        <f t="shared" si="151"/>
        <v>0</v>
      </c>
      <c r="O90" s="5">
        <f t="shared" si="117"/>
        <v>0</v>
      </c>
      <c r="P90" s="8">
        <f t="shared" si="152"/>
        <v>0</v>
      </c>
      <c r="Q90" s="9">
        <f t="shared" si="153"/>
        <v>0</v>
      </c>
      <c r="S90" s="5">
        <f t="shared" si="119"/>
        <v>0</v>
      </c>
      <c r="T90" s="8">
        <f t="shared" si="154"/>
        <v>0</v>
      </c>
      <c r="U90" s="9">
        <f t="shared" si="155"/>
        <v>0</v>
      </c>
      <c r="W90" s="5">
        <f t="shared" si="121"/>
        <v>0</v>
      </c>
      <c r="X90" s="8">
        <f t="shared" si="156"/>
        <v>0</v>
      </c>
      <c r="Y90" s="9">
        <f t="shared" si="157"/>
        <v>0</v>
      </c>
      <c r="AA90" s="5">
        <f t="shared" si="123"/>
        <v>0</v>
      </c>
      <c r="AB90" s="8">
        <f t="shared" si="158"/>
        <v>0</v>
      </c>
      <c r="AC90" s="9">
        <f t="shared" si="159"/>
        <v>0</v>
      </c>
    </row>
    <row r="91" spans="1:29" s="4" customFormat="1" x14ac:dyDescent="0.25">
      <c r="A91" s="11" t="str">
        <f>'1_Fire_Script'!A92</f>
        <v>eGROUND_FUEL_SQUIRREL_MIDDENS_DEPTH</v>
      </c>
      <c r="B91" t="s">
        <v>371</v>
      </c>
      <c r="C91" s="32">
        <v>0.75</v>
      </c>
      <c r="D91" s="37">
        <f t="shared" si="137"/>
        <v>1.3333333333333333</v>
      </c>
      <c r="E91" s="36"/>
      <c r="G91" s="5">
        <f t="shared" si="113"/>
        <v>0</v>
      </c>
      <c r="H91" s="8">
        <f t="shared" si="125"/>
        <v>0</v>
      </c>
      <c r="I91" s="9">
        <f t="shared" si="126"/>
        <v>0</v>
      </c>
      <c r="K91" s="5">
        <f t="shared" si="115"/>
        <v>0</v>
      </c>
      <c r="L91" s="8">
        <f t="shared" si="150"/>
        <v>0</v>
      </c>
      <c r="M91" s="9">
        <f t="shared" si="151"/>
        <v>0</v>
      </c>
      <c r="O91" s="5">
        <f t="shared" si="117"/>
        <v>0</v>
      </c>
      <c r="P91" s="8">
        <f t="shared" si="152"/>
        <v>0</v>
      </c>
      <c r="Q91" s="9">
        <f t="shared" si="153"/>
        <v>0</v>
      </c>
      <c r="R91" s="4">
        <v>18</v>
      </c>
      <c r="S91" s="5">
        <f t="shared" si="119"/>
        <v>13.5</v>
      </c>
      <c r="T91" s="8">
        <f t="shared" si="154"/>
        <v>18</v>
      </c>
      <c r="U91" s="9">
        <f t="shared" si="155"/>
        <v>18</v>
      </c>
      <c r="W91" s="5">
        <f t="shared" si="121"/>
        <v>0</v>
      </c>
      <c r="X91" s="8">
        <f t="shared" si="156"/>
        <v>0</v>
      </c>
      <c r="Y91" s="9">
        <f t="shared" si="157"/>
        <v>0</v>
      </c>
      <c r="AA91" s="5">
        <f t="shared" si="123"/>
        <v>0</v>
      </c>
      <c r="AB91" s="8">
        <f t="shared" si="158"/>
        <v>0</v>
      </c>
      <c r="AC91" s="9">
        <f t="shared" si="159"/>
        <v>0</v>
      </c>
    </row>
    <row r="92" spans="1:29" s="4" customFormat="1" x14ac:dyDescent="0.25">
      <c r="A92" s="11" t="str">
        <f>'1_Fire_Script'!A93</f>
        <v>eGROUND_FUEL_SQUIRREL_MIDDENS_NUMBER_PER_UNIT_AREA</v>
      </c>
      <c r="B92" t="s">
        <v>372</v>
      </c>
      <c r="C92" s="32">
        <v>0.75</v>
      </c>
      <c r="D92" s="37">
        <f t="shared" si="137"/>
        <v>1.3333333333333333</v>
      </c>
      <c r="E92" s="36"/>
      <c r="G92" s="5">
        <f t="shared" si="113"/>
        <v>0</v>
      </c>
      <c r="H92" s="8">
        <f t="shared" si="125"/>
        <v>0</v>
      </c>
      <c r="I92" s="9">
        <f t="shared" si="126"/>
        <v>0</v>
      </c>
      <c r="K92" s="5">
        <f t="shared" si="115"/>
        <v>0</v>
      </c>
      <c r="L92" s="8">
        <f t="shared" si="150"/>
        <v>0</v>
      </c>
      <c r="M92" s="9">
        <f t="shared" si="151"/>
        <v>0</v>
      </c>
      <c r="O92" s="5">
        <f t="shared" si="117"/>
        <v>0</v>
      </c>
      <c r="P92" s="8">
        <f t="shared" si="152"/>
        <v>0</v>
      </c>
      <c r="Q92" s="9">
        <f t="shared" si="153"/>
        <v>0</v>
      </c>
      <c r="R92" s="4">
        <v>1</v>
      </c>
      <c r="S92" s="5">
        <f t="shared" si="119"/>
        <v>0.75</v>
      </c>
      <c r="T92" s="8">
        <f t="shared" si="154"/>
        <v>1</v>
      </c>
      <c r="U92" s="9">
        <f t="shared" si="155"/>
        <v>1</v>
      </c>
      <c r="W92" s="5">
        <f t="shared" si="121"/>
        <v>0</v>
      </c>
      <c r="X92" s="8">
        <f t="shared" si="156"/>
        <v>0</v>
      </c>
      <c r="Y92" s="9">
        <f t="shared" si="157"/>
        <v>0</v>
      </c>
      <c r="AA92" s="5">
        <f t="shared" si="123"/>
        <v>0</v>
      </c>
      <c r="AB92" s="8">
        <f t="shared" si="158"/>
        <v>0</v>
      </c>
      <c r="AC92" s="9">
        <f t="shared" si="159"/>
        <v>0</v>
      </c>
    </row>
    <row r="93" spans="1:29" s="4" customFormat="1" x14ac:dyDescent="0.25">
      <c r="A93" s="11" t="str">
        <f>'1_Fire_Script'!A94</f>
        <v>eGROUND_FUEL_SQUIRREL_MIDDENS_RADIUS</v>
      </c>
      <c r="B93" t="s">
        <v>373</v>
      </c>
      <c r="C93" s="32">
        <v>0.75</v>
      </c>
      <c r="D93" s="37">
        <f t="shared" si="137"/>
        <v>1.3333333333333333</v>
      </c>
      <c r="E93" s="36"/>
      <c r="G93" s="5">
        <f t="shared" si="113"/>
        <v>0</v>
      </c>
      <c r="H93" s="8">
        <f t="shared" si="125"/>
        <v>0</v>
      </c>
      <c r="I93" s="9">
        <f t="shared" si="126"/>
        <v>0</v>
      </c>
      <c r="K93" s="5">
        <f t="shared" si="115"/>
        <v>0</v>
      </c>
      <c r="L93" s="8">
        <f t="shared" si="150"/>
        <v>0</v>
      </c>
      <c r="M93" s="9">
        <f t="shared" si="151"/>
        <v>0</v>
      </c>
      <c r="O93" s="5">
        <f t="shared" si="117"/>
        <v>0</v>
      </c>
      <c r="P93" s="8">
        <f t="shared" si="152"/>
        <v>0</v>
      </c>
      <c r="Q93" s="9">
        <f t="shared" si="153"/>
        <v>0</v>
      </c>
      <c r="R93" s="4">
        <v>5</v>
      </c>
      <c r="S93" s="5">
        <f t="shared" si="119"/>
        <v>3.75</v>
      </c>
      <c r="T93" s="8">
        <f t="shared" si="154"/>
        <v>5</v>
      </c>
      <c r="U93" s="9">
        <f t="shared" si="155"/>
        <v>5</v>
      </c>
      <c r="W93" s="5">
        <f t="shared" si="121"/>
        <v>0</v>
      </c>
      <c r="X93" s="8">
        <f t="shared" si="156"/>
        <v>0</v>
      </c>
      <c r="Y93" s="9">
        <f t="shared" si="157"/>
        <v>0</v>
      </c>
      <c r="AA93" s="5">
        <f t="shared" si="123"/>
        <v>0</v>
      </c>
      <c r="AB93" s="8">
        <f t="shared" si="158"/>
        <v>0</v>
      </c>
      <c r="AC93" s="9">
        <f t="shared" si="15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selection activeCell="G21" sqref="G21"/>
    </sheetView>
  </sheetViews>
  <sheetFormatPr defaultRowHeight="15" x14ac:dyDescent="0.25"/>
  <cols>
    <col min="1" max="1" width="131.140625" hidden="1" customWidth="1"/>
    <col min="2" max="2" width="27.42578125" bestFit="1" customWidth="1"/>
    <col min="3" max="3" width="44.85546875" bestFit="1" customWidth="1"/>
    <col min="4" max="4" width="44.85546875" style="12" bestFit="1" customWidth="1"/>
    <col min="5" max="5" width="27.5703125" style="14" bestFit="1" customWidth="1"/>
    <col min="6" max="6" width="14" bestFit="1" customWidth="1"/>
    <col min="7" max="7" width="18.5703125" bestFit="1" customWidth="1"/>
    <col min="8" max="8" width="18.5703125" style="12" bestFit="1" customWidth="1"/>
    <col min="9" max="9" width="18.5703125" style="51" bestFit="1" customWidth="1"/>
    <col min="10" max="10" width="14" bestFit="1" customWidth="1"/>
    <col min="11" max="11" width="18.5703125" bestFit="1" customWidth="1"/>
    <col min="12" max="12" width="18.5703125" style="12" bestFit="1" customWidth="1"/>
    <col min="13" max="13" width="18.5703125" style="51" bestFit="1" customWidth="1"/>
    <col min="14" max="14" width="14" bestFit="1" customWidth="1"/>
    <col min="15" max="15" width="18.5703125" bestFit="1" customWidth="1"/>
    <col min="16" max="16" width="18.5703125" style="12" bestFit="1" customWidth="1"/>
    <col min="17" max="17" width="18.5703125" style="51" bestFit="1" customWidth="1"/>
    <col min="18" max="18" width="14" bestFit="1" customWidth="1"/>
    <col min="19" max="19" width="18.5703125" bestFit="1" customWidth="1"/>
    <col min="20" max="20" width="18.5703125" style="12" bestFit="1" customWidth="1"/>
    <col min="21" max="21" width="18.5703125" style="51" bestFit="1" customWidth="1"/>
    <col min="22" max="22" width="14" bestFit="1" customWidth="1"/>
    <col min="23" max="23" width="18.5703125" bestFit="1" customWidth="1"/>
    <col min="24" max="24" width="18.5703125" style="12" bestFit="1" customWidth="1"/>
    <col min="25" max="25" width="18.5703125" style="51" bestFit="1" customWidth="1"/>
    <col min="26" max="26" width="14" bestFit="1" customWidth="1"/>
    <col min="27" max="27" width="18.5703125" bestFit="1" customWidth="1"/>
    <col min="28" max="28" width="18.5703125" style="12" bestFit="1" customWidth="1"/>
    <col min="29" max="29" width="18.5703125" style="51" bestFit="1" customWidth="1"/>
  </cols>
  <sheetData>
    <row r="1" spans="1:29" s="6" customFormat="1" x14ac:dyDescent="0.25">
      <c r="A1" s="7" t="s">
        <v>45</v>
      </c>
      <c r="B1" s="1" t="s">
        <v>284</v>
      </c>
      <c r="C1" s="43" t="s">
        <v>227</v>
      </c>
      <c r="D1" s="33" t="s">
        <v>228</v>
      </c>
      <c r="E1" s="34" t="s">
        <v>229</v>
      </c>
      <c r="F1" s="6" t="s">
        <v>31</v>
      </c>
      <c r="G1" t="s">
        <v>239</v>
      </c>
      <c r="H1" t="s">
        <v>240</v>
      </c>
      <c r="I1" t="s">
        <v>241</v>
      </c>
      <c r="J1" t="s">
        <v>32</v>
      </c>
      <c r="K1" t="s">
        <v>245</v>
      </c>
      <c r="L1" t="s">
        <v>246</v>
      </c>
      <c r="M1" t="s">
        <v>247</v>
      </c>
      <c r="N1" t="s">
        <v>33</v>
      </c>
      <c r="O1" t="s">
        <v>251</v>
      </c>
      <c r="P1" t="s">
        <v>252</v>
      </c>
      <c r="Q1" t="s">
        <v>253</v>
      </c>
      <c r="R1" t="s">
        <v>38</v>
      </c>
      <c r="S1" t="s">
        <v>257</v>
      </c>
      <c r="T1" t="s">
        <v>258</v>
      </c>
      <c r="U1" t="s">
        <v>259</v>
      </c>
      <c r="V1" t="s">
        <v>39</v>
      </c>
      <c r="W1" t="s">
        <v>263</v>
      </c>
      <c r="X1" t="s">
        <v>264</v>
      </c>
      <c r="Y1" t="s">
        <v>265</v>
      </c>
      <c r="Z1" t="s">
        <v>44</v>
      </c>
      <c r="AA1" t="s">
        <v>269</v>
      </c>
      <c r="AB1" t="s">
        <v>270</v>
      </c>
      <c r="AC1" t="s">
        <v>271</v>
      </c>
    </row>
    <row r="2" spans="1:29" s="4" customFormat="1" x14ac:dyDescent="0.25">
      <c r="A2" s="11" t="str">
        <f>'1_Fire_Script'!A3</f>
        <v>eCANOPY_TREES_TOTAL_PERCENT_COVER</v>
      </c>
      <c r="B2" t="s">
        <v>285</v>
      </c>
      <c r="C2" s="44">
        <v>0.6</v>
      </c>
      <c r="D2" s="35">
        <v>0.9</v>
      </c>
      <c r="E2" s="36"/>
      <c r="F2" s="4">
        <v>40</v>
      </c>
      <c r="G2" s="5">
        <f>$C2*F2</f>
        <v>24</v>
      </c>
      <c r="H2" s="8">
        <f>$D2*G2</f>
        <v>21.6</v>
      </c>
      <c r="I2" s="49">
        <f>H2</f>
        <v>21.6</v>
      </c>
      <c r="K2" s="5">
        <f>$C2*J2</f>
        <v>0</v>
      </c>
      <c r="L2" s="8">
        <f>$D2*K2</f>
        <v>0</v>
      </c>
      <c r="M2" s="49">
        <f>L2</f>
        <v>0</v>
      </c>
      <c r="O2" s="5">
        <f>$C2*N2</f>
        <v>0</v>
      </c>
      <c r="P2" s="8">
        <f>$D2*O2</f>
        <v>0</v>
      </c>
      <c r="Q2" s="49">
        <f>P2</f>
        <v>0</v>
      </c>
      <c r="R2" s="4">
        <v>80</v>
      </c>
      <c r="S2" s="5">
        <f>$C2*R2</f>
        <v>48</v>
      </c>
      <c r="T2" s="8">
        <f>$D2*S2</f>
        <v>43.2</v>
      </c>
      <c r="U2" s="49">
        <f>T2</f>
        <v>43.2</v>
      </c>
      <c r="V2" s="4">
        <v>85</v>
      </c>
      <c r="W2" s="5">
        <f>$C2*V2</f>
        <v>51</v>
      </c>
      <c r="X2" s="8">
        <f>$D2*W2</f>
        <v>45.9</v>
      </c>
      <c r="Y2" s="49">
        <f>X2</f>
        <v>45.9</v>
      </c>
      <c r="Z2" s="4">
        <v>60</v>
      </c>
      <c r="AA2" s="5">
        <f>$C2*Z2</f>
        <v>36</v>
      </c>
      <c r="AB2" s="8">
        <f>$D2*AA2</f>
        <v>32.4</v>
      </c>
      <c r="AC2" s="49">
        <f>AB2</f>
        <v>32.4</v>
      </c>
    </row>
    <row r="3" spans="1:29" s="4" customFormat="1" x14ac:dyDescent="0.25">
      <c r="A3" s="11" t="str">
        <f>'1_Fire_Script'!A4</f>
        <v>eCANOPY_TREES_OVERSTORY_DIAMETER_AT_BREAST_HEIGHT</v>
      </c>
      <c r="B3" t="s">
        <v>286</v>
      </c>
      <c r="C3" s="44"/>
      <c r="D3" s="35"/>
      <c r="E3" s="36"/>
      <c r="F3" s="4">
        <v>9.6</v>
      </c>
      <c r="G3" s="5">
        <f>F3</f>
        <v>9.6</v>
      </c>
      <c r="H3" s="8">
        <f t="shared" ref="H3:I17" si="0">G3</f>
        <v>9.6</v>
      </c>
      <c r="I3" s="49">
        <f t="shared" si="0"/>
        <v>9.6</v>
      </c>
      <c r="K3" s="5">
        <f>J3</f>
        <v>0</v>
      </c>
      <c r="L3" s="8">
        <f t="shared" ref="L3:L5" si="1">K3</f>
        <v>0</v>
      </c>
      <c r="M3" s="49">
        <f t="shared" ref="M3:M17" si="2">L3</f>
        <v>0</v>
      </c>
      <c r="O3" s="5">
        <f>N3</f>
        <v>0</v>
      </c>
      <c r="P3" s="8">
        <f t="shared" ref="P3:P5" si="3">O3</f>
        <v>0</v>
      </c>
      <c r="Q3" s="49">
        <f t="shared" ref="Q3:Q17" si="4">P3</f>
        <v>0</v>
      </c>
      <c r="R3" s="4">
        <v>2.9</v>
      </c>
      <c r="S3" s="5">
        <f>R3</f>
        <v>2.9</v>
      </c>
      <c r="T3" s="8">
        <f t="shared" ref="T3:T5" si="5">S3</f>
        <v>2.9</v>
      </c>
      <c r="U3" s="49">
        <f t="shared" ref="U3:U17" si="6">T3</f>
        <v>2.9</v>
      </c>
      <c r="V3" s="4">
        <v>14</v>
      </c>
      <c r="W3" s="5">
        <f>V3</f>
        <v>14</v>
      </c>
      <c r="X3" s="8">
        <f t="shared" ref="X3:X5" si="7">W3</f>
        <v>14</v>
      </c>
      <c r="Y3" s="49">
        <f t="shared" ref="Y3:Y17" si="8">X3</f>
        <v>14</v>
      </c>
      <c r="Z3" s="4">
        <v>12</v>
      </c>
      <c r="AA3" s="5">
        <f>Z3</f>
        <v>12</v>
      </c>
      <c r="AB3" s="8">
        <f t="shared" ref="AB3:AB5" si="9">AA3</f>
        <v>12</v>
      </c>
      <c r="AC3" s="49">
        <f t="shared" ref="AC3:AC17" si="10">AB3</f>
        <v>12</v>
      </c>
    </row>
    <row r="4" spans="1:29" s="4" customFormat="1" x14ac:dyDescent="0.25">
      <c r="A4" s="11" t="str">
        <f>'1_Fire_Script'!A5</f>
        <v>eCANOPY_TREES_OVERSTORY_HEIGHT_TO_LIVE_CROWN</v>
      </c>
      <c r="B4" t="s">
        <v>287</v>
      </c>
      <c r="C4" s="44">
        <v>1.2</v>
      </c>
      <c r="D4" s="35"/>
      <c r="E4" s="36"/>
      <c r="F4" s="4">
        <v>20</v>
      </c>
      <c r="G4" s="5">
        <f>$C4*F4</f>
        <v>24</v>
      </c>
      <c r="H4" s="8">
        <f t="shared" si="0"/>
        <v>24</v>
      </c>
      <c r="I4" s="49">
        <f t="shared" si="0"/>
        <v>24</v>
      </c>
      <c r="K4" s="5">
        <f>$C4*J4</f>
        <v>0</v>
      </c>
      <c r="L4" s="8">
        <f t="shared" si="1"/>
        <v>0</v>
      </c>
      <c r="M4" s="49">
        <f t="shared" si="2"/>
        <v>0</v>
      </c>
      <c r="O4" s="5">
        <f>$C4*N4</f>
        <v>0</v>
      </c>
      <c r="P4" s="8">
        <f t="shared" si="3"/>
        <v>0</v>
      </c>
      <c r="Q4" s="49">
        <f t="shared" si="4"/>
        <v>0</v>
      </c>
      <c r="R4" s="4">
        <v>4</v>
      </c>
      <c r="S4" s="5">
        <f>$C4*R4</f>
        <v>4.8</v>
      </c>
      <c r="T4" s="8">
        <f t="shared" si="5"/>
        <v>4.8</v>
      </c>
      <c r="U4" s="49">
        <f t="shared" si="6"/>
        <v>4.8</v>
      </c>
      <c r="V4" s="4">
        <v>20</v>
      </c>
      <c r="W4" s="5">
        <f>$C4*V4</f>
        <v>24</v>
      </c>
      <c r="X4" s="8">
        <f t="shared" si="7"/>
        <v>24</v>
      </c>
      <c r="Y4" s="49">
        <f t="shared" si="8"/>
        <v>24</v>
      </c>
      <c r="Z4" s="4">
        <v>55</v>
      </c>
      <c r="AA4" s="5">
        <f>$C4*Z4</f>
        <v>66</v>
      </c>
      <c r="AB4" s="8">
        <f t="shared" si="9"/>
        <v>66</v>
      </c>
      <c r="AC4" s="49">
        <f t="shared" si="10"/>
        <v>66</v>
      </c>
    </row>
    <row r="5" spans="1:29" s="4" customFormat="1" x14ac:dyDescent="0.25">
      <c r="A5" s="11" t="str">
        <f>'1_Fire_Script'!A6</f>
        <v>eCANOPY_TREES_OVERSTORY_HEIGHT</v>
      </c>
      <c r="B5" t="s">
        <v>288</v>
      </c>
      <c r="C5" s="44"/>
      <c r="D5" s="35"/>
      <c r="E5" s="36"/>
      <c r="F5" s="4">
        <v>100</v>
      </c>
      <c r="G5" s="5">
        <f>F5</f>
        <v>100</v>
      </c>
      <c r="H5" s="8">
        <f t="shared" si="0"/>
        <v>100</v>
      </c>
      <c r="I5" s="49">
        <f t="shared" si="0"/>
        <v>100</v>
      </c>
      <c r="K5" s="5">
        <f>J5</f>
        <v>0</v>
      </c>
      <c r="L5" s="8">
        <f t="shared" si="1"/>
        <v>0</v>
      </c>
      <c r="M5" s="49">
        <f t="shared" si="2"/>
        <v>0</v>
      </c>
      <c r="O5" s="5">
        <f>N5</f>
        <v>0</v>
      </c>
      <c r="P5" s="8">
        <f t="shared" si="3"/>
        <v>0</v>
      </c>
      <c r="Q5" s="49">
        <f t="shared" si="4"/>
        <v>0</v>
      </c>
      <c r="R5" s="4">
        <v>25</v>
      </c>
      <c r="S5" s="5">
        <f>R5</f>
        <v>25</v>
      </c>
      <c r="T5" s="8">
        <f t="shared" si="5"/>
        <v>25</v>
      </c>
      <c r="U5" s="49">
        <f t="shared" si="6"/>
        <v>25</v>
      </c>
      <c r="V5" s="4">
        <v>60</v>
      </c>
      <c r="W5" s="5">
        <f>V5</f>
        <v>60</v>
      </c>
      <c r="X5" s="8">
        <f t="shared" si="7"/>
        <v>60</v>
      </c>
      <c r="Y5" s="49">
        <f t="shared" si="8"/>
        <v>60</v>
      </c>
      <c r="Z5" s="4">
        <v>78</v>
      </c>
      <c r="AA5" s="5">
        <f>Z5</f>
        <v>78</v>
      </c>
      <c r="AB5" s="8">
        <f t="shared" si="9"/>
        <v>78</v>
      </c>
      <c r="AC5" s="49">
        <f t="shared" si="10"/>
        <v>78</v>
      </c>
    </row>
    <row r="6" spans="1:29" s="4" customFormat="1" x14ac:dyDescent="0.25">
      <c r="A6" s="11" t="str">
        <f>'1_Fire_Script'!A7</f>
        <v>eCANOPY_TREES_OVERSTORY_PERCENT_COVER</v>
      </c>
      <c r="B6" t="s">
        <v>289</v>
      </c>
      <c r="C6" s="44">
        <v>0.6</v>
      </c>
      <c r="D6" s="35">
        <v>0.9</v>
      </c>
      <c r="E6" s="36"/>
      <c r="F6" s="4">
        <v>40</v>
      </c>
      <c r="G6" s="5">
        <f>$C6*F6</f>
        <v>24</v>
      </c>
      <c r="H6" s="8">
        <f>$D6*G6</f>
        <v>21.6</v>
      </c>
      <c r="I6" s="49">
        <f t="shared" si="0"/>
        <v>21.6</v>
      </c>
      <c r="K6" s="5">
        <f>$C6*J6</f>
        <v>0</v>
      </c>
      <c r="L6" s="8">
        <f>$D6*K6</f>
        <v>0</v>
      </c>
      <c r="M6" s="49">
        <f t="shared" si="2"/>
        <v>0</v>
      </c>
      <c r="O6" s="5">
        <f>$C6*N6</f>
        <v>0</v>
      </c>
      <c r="P6" s="8">
        <f>$D6*O6</f>
        <v>0</v>
      </c>
      <c r="Q6" s="49">
        <f t="shared" si="4"/>
        <v>0</v>
      </c>
      <c r="R6" s="4">
        <v>80</v>
      </c>
      <c r="S6" s="5">
        <f>$C6*R6</f>
        <v>48</v>
      </c>
      <c r="T6" s="8">
        <f>$D6*S6</f>
        <v>43.2</v>
      </c>
      <c r="U6" s="49">
        <f t="shared" si="6"/>
        <v>43.2</v>
      </c>
      <c r="V6" s="4">
        <v>50</v>
      </c>
      <c r="W6" s="5">
        <f>$C6*V6</f>
        <v>30</v>
      </c>
      <c r="X6" s="8">
        <f>$D6*W6</f>
        <v>27</v>
      </c>
      <c r="Y6" s="49">
        <f t="shared" si="8"/>
        <v>27</v>
      </c>
      <c r="Z6" s="4">
        <v>50</v>
      </c>
      <c r="AA6" s="5">
        <f>$C6*Z6</f>
        <v>30</v>
      </c>
      <c r="AB6" s="8">
        <f>$D6*AA6</f>
        <v>27</v>
      </c>
      <c r="AC6" s="49">
        <f t="shared" si="10"/>
        <v>27</v>
      </c>
    </row>
    <row r="7" spans="1:29" s="4" customFormat="1" x14ac:dyDescent="0.25">
      <c r="A7" s="11" t="str">
        <f>'1_Fire_Script'!A8</f>
        <v>eCANOPY_TREES_OVERSTORY_STEM_DENSITY</v>
      </c>
      <c r="B7" t="s">
        <v>290</v>
      </c>
      <c r="C7" s="44">
        <v>0.6</v>
      </c>
      <c r="D7" s="35">
        <v>0.9</v>
      </c>
      <c r="E7" s="36"/>
      <c r="F7" s="4">
        <v>12</v>
      </c>
      <c r="G7" s="5">
        <f>$C7*F7</f>
        <v>7.1999999999999993</v>
      </c>
      <c r="H7" s="8">
        <f>$D7*G7</f>
        <v>6.4799999999999995</v>
      </c>
      <c r="I7" s="49">
        <f t="shared" si="0"/>
        <v>6.4799999999999995</v>
      </c>
      <c r="K7" s="5">
        <f>$C7*J7</f>
        <v>0</v>
      </c>
      <c r="L7" s="8">
        <f>$D7*K7</f>
        <v>0</v>
      </c>
      <c r="M7" s="49">
        <f t="shared" si="2"/>
        <v>0</v>
      </c>
      <c r="O7" s="5">
        <f>$C7*N7</f>
        <v>0</v>
      </c>
      <c r="P7" s="8">
        <f>$D7*O7</f>
        <v>0</v>
      </c>
      <c r="Q7" s="49">
        <f t="shared" si="4"/>
        <v>0</v>
      </c>
      <c r="R7" s="4">
        <v>3500</v>
      </c>
      <c r="S7" s="5">
        <f>$C7*R7</f>
        <v>2100</v>
      </c>
      <c r="T7" s="8">
        <f>$D7*S7</f>
        <v>1890</v>
      </c>
      <c r="U7" s="49">
        <f t="shared" si="6"/>
        <v>1890</v>
      </c>
      <c r="V7" s="4">
        <v>45</v>
      </c>
      <c r="W7" s="5">
        <f>$C7*V7</f>
        <v>27</v>
      </c>
      <c r="X7" s="8">
        <f>$D7*W7</f>
        <v>24.3</v>
      </c>
      <c r="Y7" s="49">
        <f t="shared" si="8"/>
        <v>24.3</v>
      </c>
      <c r="Z7" s="4">
        <v>100</v>
      </c>
      <c r="AA7" s="5">
        <f>$C7*Z7</f>
        <v>60</v>
      </c>
      <c r="AB7" s="8">
        <f>$D7*AA7</f>
        <v>54</v>
      </c>
      <c r="AC7" s="49">
        <f t="shared" si="10"/>
        <v>54</v>
      </c>
    </row>
    <row r="8" spans="1:29" s="4" customFormat="1" x14ac:dyDescent="0.25">
      <c r="A8" s="11" t="str">
        <f>'1_Fire_Script'!A9</f>
        <v>eCANOPY_TREES_MIDSTORY_DIAMETER_AT_BREAST_HEIGHT</v>
      </c>
      <c r="B8" t="s">
        <v>291</v>
      </c>
      <c r="C8" s="44"/>
      <c r="D8" s="35"/>
      <c r="E8" s="36"/>
      <c r="G8" s="5">
        <f>F8</f>
        <v>0</v>
      </c>
      <c r="H8" s="8">
        <f t="shared" si="0"/>
        <v>0</v>
      </c>
      <c r="I8" s="49">
        <f t="shared" si="0"/>
        <v>0</v>
      </c>
      <c r="K8" s="5">
        <f>J8</f>
        <v>0</v>
      </c>
      <c r="L8" s="8">
        <f t="shared" ref="L8:L10" si="11">K8</f>
        <v>0</v>
      </c>
      <c r="M8" s="49">
        <f t="shared" si="2"/>
        <v>0</v>
      </c>
      <c r="O8" s="5">
        <f>N8</f>
        <v>0</v>
      </c>
      <c r="P8" s="8">
        <f t="shared" ref="P8:P10" si="12">O8</f>
        <v>0</v>
      </c>
      <c r="Q8" s="49">
        <f t="shared" si="4"/>
        <v>0</v>
      </c>
      <c r="S8" s="5">
        <f>R8</f>
        <v>0</v>
      </c>
      <c r="T8" s="8">
        <f t="shared" ref="T8:T10" si="13">S8</f>
        <v>0</v>
      </c>
      <c r="U8" s="49">
        <f t="shared" si="6"/>
        <v>0</v>
      </c>
      <c r="V8" s="4">
        <v>7.5</v>
      </c>
      <c r="W8" s="5">
        <f>V8</f>
        <v>7.5</v>
      </c>
      <c r="X8" s="8">
        <f t="shared" ref="X8:X10" si="14">W8</f>
        <v>7.5</v>
      </c>
      <c r="Y8" s="49">
        <f t="shared" si="8"/>
        <v>7.5</v>
      </c>
      <c r="AA8" s="5">
        <f>Z8</f>
        <v>0</v>
      </c>
      <c r="AB8" s="8">
        <f t="shared" ref="AB8:AB10" si="15">AA8</f>
        <v>0</v>
      </c>
      <c r="AC8" s="49">
        <f t="shared" si="10"/>
        <v>0</v>
      </c>
    </row>
    <row r="9" spans="1:29" s="4" customFormat="1" x14ac:dyDescent="0.25">
      <c r="A9" s="11" t="str">
        <f>'1_Fire_Script'!A10</f>
        <v>eCANOPY_TREES_MIDSTORY_HEIGHT_TO_LIVE_CROWN</v>
      </c>
      <c r="B9" t="s">
        <v>292</v>
      </c>
      <c r="C9" s="44">
        <v>1.2</v>
      </c>
      <c r="D9" s="35"/>
      <c r="E9" s="36"/>
      <c r="G9" s="5">
        <f>$C9*F9</f>
        <v>0</v>
      </c>
      <c r="H9" s="8">
        <f t="shared" si="0"/>
        <v>0</v>
      </c>
      <c r="I9" s="49">
        <f t="shared" si="0"/>
        <v>0</v>
      </c>
      <c r="K9" s="5">
        <f>$C9*J9</f>
        <v>0</v>
      </c>
      <c r="L9" s="8">
        <f t="shared" si="11"/>
        <v>0</v>
      </c>
      <c r="M9" s="49">
        <f t="shared" si="2"/>
        <v>0</v>
      </c>
      <c r="O9" s="5">
        <f>$C9*N9</f>
        <v>0</v>
      </c>
      <c r="P9" s="8">
        <f t="shared" si="12"/>
        <v>0</v>
      </c>
      <c r="Q9" s="49">
        <f t="shared" si="4"/>
        <v>0</v>
      </c>
      <c r="S9" s="5">
        <f>$C9*R9</f>
        <v>0</v>
      </c>
      <c r="T9" s="8">
        <f t="shared" si="13"/>
        <v>0</v>
      </c>
      <c r="U9" s="49">
        <f t="shared" si="6"/>
        <v>0</v>
      </c>
      <c r="V9" s="4">
        <v>10</v>
      </c>
      <c r="W9" s="5">
        <f>$C9*V9</f>
        <v>12</v>
      </c>
      <c r="X9" s="8">
        <f t="shared" si="14"/>
        <v>12</v>
      </c>
      <c r="Y9" s="49">
        <f t="shared" si="8"/>
        <v>12</v>
      </c>
      <c r="AA9" s="5">
        <f>$C9*Z9</f>
        <v>0</v>
      </c>
      <c r="AB9" s="8">
        <f t="shared" si="15"/>
        <v>0</v>
      </c>
      <c r="AC9" s="49">
        <f t="shared" si="10"/>
        <v>0</v>
      </c>
    </row>
    <row r="10" spans="1:29" s="4" customFormat="1" x14ac:dyDescent="0.25">
      <c r="A10" s="11" t="str">
        <f>'1_Fire_Script'!A11</f>
        <v>eCANOPY_TREES_MIDSTORY_HEIGHT</v>
      </c>
      <c r="B10" t="s">
        <v>293</v>
      </c>
      <c r="C10" s="44"/>
      <c r="D10" s="35"/>
      <c r="E10" s="36"/>
      <c r="G10" s="5">
        <f>F10</f>
        <v>0</v>
      </c>
      <c r="H10" s="8">
        <f t="shared" si="0"/>
        <v>0</v>
      </c>
      <c r="I10" s="49">
        <f t="shared" si="0"/>
        <v>0</v>
      </c>
      <c r="K10" s="5">
        <f>J10</f>
        <v>0</v>
      </c>
      <c r="L10" s="8">
        <f t="shared" si="11"/>
        <v>0</v>
      </c>
      <c r="M10" s="49">
        <f t="shared" si="2"/>
        <v>0</v>
      </c>
      <c r="O10" s="5">
        <f>N10</f>
        <v>0</v>
      </c>
      <c r="P10" s="8">
        <f t="shared" si="12"/>
        <v>0</v>
      </c>
      <c r="Q10" s="49">
        <f t="shared" si="4"/>
        <v>0</v>
      </c>
      <c r="S10" s="5">
        <f>R10</f>
        <v>0</v>
      </c>
      <c r="T10" s="8">
        <f t="shared" si="13"/>
        <v>0</v>
      </c>
      <c r="U10" s="49">
        <f t="shared" si="6"/>
        <v>0</v>
      </c>
      <c r="V10" s="4">
        <v>44</v>
      </c>
      <c r="W10" s="5">
        <f>V10</f>
        <v>44</v>
      </c>
      <c r="X10" s="8">
        <f t="shared" si="14"/>
        <v>44</v>
      </c>
      <c r="Y10" s="49">
        <f t="shared" si="8"/>
        <v>44</v>
      </c>
      <c r="AA10" s="5">
        <f>Z10</f>
        <v>0</v>
      </c>
      <c r="AB10" s="8">
        <f t="shared" si="15"/>
        <v>0</v>
      </c>
      <c r="AC10" s="49">
        <f t="shared" si="10"/>
        <v>0</v>
      </c>
    </row>
    <row r="11" spans="1:29" s="4" customFormat="1" x14ac:dyDescent="0.25">
      <c r="A11" s="11" t="str">
        <f>'1_Fire_Script'!A12</f>
        <v>eCANOPY_TREES_MIDSTORY_PERCENT_COVER</v>
      </c>
      <c r="B11" t="s">
        <v>294</v>
      </c>
      <c r="C11" s="44">
        <v>0.6</v>
      </c>
      <c r="D11" s="35">
        <v>0.9</v>
      </c>
      <c r="E11" s="36"/>
      <c r="G11" s="5">
        <f>$C11*F11</f>
        <v>0</v>
      </c>
      <c r="H11" s="8">
        <f>$D11*G11</f>
        <v>0</v>
      </c>
      <c r="I11" s="49">
        <f t="shared" si="0"/>
        <v>0</v>
      </c>
      <c r="K11" s="5">
        <f>$C11*J11</f>
        <v>0</v>
      </c>
      <c r="L11" s="8">
        <f>$D11*K11</f>
        <v>0</v>
      </c>
      <c r="M11" s="49">
        <f t="shared" si="2"/>
        <v>0</v>
      </c>
      <c r="O11" s="5">
        <f>$C11*N11</f>
        <v>0</v>
      </c>
      <c r="P11" s="8">
        <f>$D11*O11</f>
        <v>0</v>
      </c>
      <c r="Q11" s="49">
        <f t="shared" si="4"/>
        <v>0</v>
      </c>
      <c r="S11" s="5">
        <f>$C11*R11</f>
        <v>0</v>
      </c>
      <c r="T11" s="8">
        <f>$D11*S11</f>
        <v>0</v>
      </c>
      <c r="U11" s="49">
        <f t="shared" si="6"/>
        <v>0</v>
      </c>
      <c r="V11" s="4">
        <v>50</v>
      </c>
      <c r="W11" s="5">
        <f>$C11*V11</f>
        <v>30</v>
      </c>
      <c r="X11" s="8">
        <f>$D11*W11</f>
        <v>27</v>
      </c>
      <c r="Y11" s="49">
        <f t="shared" si="8"/>
        <v>27</v>
      </c>
      <c r="AA11" s="5">
        <f>$C11*Z11</f>
        <v>0</v>
      </c>
      <c r="AB11" s="8">
        <f>$D11*AA11</f>
        <v>0</v>
      </c>
      <c r="AC11" s="49">
        <f t="shared" si="10"/>
        <v>0</v>
      </c>
    </row>
    <row r="12" spans="1:29" s="4" customFormat="1" x14ac:dyDescent="0.25">
      <c r="A12" s="11" t="str">
        <f>'1_Fire_Script'!A13</f>
        <v>eCANOPY_TREES_MIDSTORY_STEM_DENSITY</v>
      </c>
      <c r="B12" t="s">
        <v>295</v>
      </c>
      <c r="C12" s="44">
        <v>0.6</v>
      </c>
      <c r="D12" s="35">
        <v>0.9</v>
      </c>
      <c r="E12" s="36"/>
      <c r="G12" s="5">
        <f>$C12*F12</f>
        <v>0</v>
      </c>
      <c r="H12" s="8">
        <f>$D12*G12</f>
        <v>0</v>
      </c>
      <c r="I12" s="49">
        <f t="shared" si="0"/>
        <v>0</v>
      </c>
      <c r="K12" s="5">
        <f>$C12*J12</f>
        <v>0</v>
      </c>
      <c r="L12" s="8">
        <f>$D12*K12</f>
        <v>0</v>
      </c>
      <c r="M12" s="49">
        <f t="shared" si="2"/>
        <v>0</v>
      </c>
      <c r="O12" s="5">
        <f>$C12*N12</f>
        <v>0</v>
      </c>
      <c r="P12" s="8">
        <f>$D12*O12</f>
        <v>0</v>
      </c>
      <c r="Q12" s="49">
        <f t="shared" si="4"/>
        <v>0</v>
      </c>
      <c r="S12" s="5">
        <f>$C12*R12</f>
        <v>0</v>
      </c>
      <c r="T12" s="8">
        <f>$D12*S12</f>
        <v>0</v>
      </c>
      <c r="U12" s="49">
        <f t="shared" si="6"/>
        <v>0</v>
      </c>
      <c r="V12" s="4">
        <v>150</v>
      </c>
      <c r="W12" s="5">
        <f>$C12*V12</f>
        <v>90</v>
      </c>
      <c r="X12" s="8">
        <f>$D12*W12</f>
        <v>81</v>
      </c>
      <c r="Y12" s="49">
        <f t="shared" si="8"/>
        <v>81</v>
      </c>
      <c r="AA12" s="5">
        <f>$C12*Z12</f>
        <v>0</v>
      </c>
      <c r="AB12" s="8">
        <f>$D12*AA12</f>
        <v>0</v>
      </c>
      <c r="AC12" s="49">
        <f t="shared" si="10"/>
        <v>0</v>
      </c>
    </row>
    <row r="13" spans="1:29" s="4" customFormat="1" x14ac:dyDescent="0.25">
      <c r="A13" s="11" t="str">
        <f>'1_Fire_Script'!A14</f>
        <v>eCANOPY_TREES_UNDERSTORY_DIAMETER_AT_BREAST_HEIGHT</v>
      </c>
      <c r="B13" t="s">
        <v>296</v>
      </c>
      <c r="C13" s="44"/>
      <c r="D13" s="35"/>
      <c r="E13" s="36"/>
      <c r="G13" s="5">
        <f>F13</f>
        <v>0</v>
      </c>
      <c r="H13" s="8">
        <f t="shared" si="0"/>
        <v>0</v>
      </c>
      <c r="I13" s="49">
        <f t="shared" si="0"/>
        <v>0</v>
      </c>
      <c r="K13" s="5">
        <f>J13</f>
        <v>0</v>
      </c>
      <c r="L13" s="8">
        <f t="shared" ref="L13:L15" si="16">K13</f>
        <v>0</v>
      </c>
      <c r="M13" s="49">
        <f t="shared" si="2"/>
        <v>0</v>
      </c>
      <c r="O13" s="5">
        <f>N13</f>
        <v>0</v>
      </c>
      <c r="P13" s="8">
        <f t="shared" ref="P13:P15" si="17">O13</f>
        <v>0</v>
      </c>
      <c r="Q13" s="49">
        <f t="shared" si="4"/>
        <v>0</v>
      </c>
      <c r="R13" s="4">
        <v>0.5</v>
      </c>
      <c r="S13" s="5">
        <f>R13</f>
        <v>0.5</v>
      </c>
      <c r="T13" s="8">
        <f t="shared" ref="T13:T15" si="18">S13</f>
        <v>0.5</v>
      </c>
      <c r="U13" s="49">
        <f t="shared" si="6"/>
        <v>0.5</v>
      </c>
      <c r="V13" s="4">
        <v>1.7</v>
      </c>
      <c r="W13" s="5">
        <f>V13</f>
        <v>1.7</v>
      </c>
      <c r="X13" s="8">
        <f t="shared" ref="X13:X15" si="19">W13</f>
        <v>1.7</v>
      </c>
      <c r="Y13" s="49">
        <f t="shared" si="8"/>
        <v>1.7</v>
      </c>
      <c r="Z13" s="4">
        <v>1</v>
      </c>
      <c r="AA13" s="5">
        <f>Z13</f>
        <v>1</v>
      </c>
      <c r="AB13" s="8">
        <f t="shared" ref="AB13:AB15" si="20">AA13</f>
        <v>1</v>
      </c>
      <c r="AC13" s="49">
        <f t="shared" si="10"/>
        <v>1</v>
      </c>
    </row>
    <row r="14" spans="1:29" s="4" customFormat="1" x14ac:dyDescent="0.25">
      <c r="A14" s="11" t="str">
        <f>'1_Fire_Script'!A15</f>
        <v>eCANOPY_TREES_UNDERSTORY_HEIGHT_TO_LIVE_CROWN</v>
      </c>
      <c r="B14" t="s">
        <v>297</v>
      </c>
      <c r="C14" s="44">
        <v>1.3</v>
      </c>
      <c r="D14" s="35"/>
      <c r="E14" s="36"/>
      <c r="G14" s="5">
        <f>$C14*F14</f>
        <v>0</v>
      </c>
      <c r="H14" s="8">
        <f t="shared" si="0"/>
        <v>0</v>
      </c>
      <c r="I14" s="49">
        <f t="shared" si="0"/>
        <v>0</v>
      </c>
      <c r="K14" s="5">
        <f>$C14*J14</f>
        <v>0</v>
      </c>
      <c r="L14" s="8">
        <f t="shared" si="16"/>
        <v>0</v>
      </c>
      <c r="M14" s="49">
        <f t="shared" si="2"/>
        <v>0</v>
      </c>
      <c r="O14" s="5">
        <f>$C14*N14</f>
        <v>0</v>
      </c>
      <c r="P14" s="8">
        <f t="shared" si="17"/>
        <v>0</v>
      </c>
      <c r="Q14" s="49">
        <f t="shared" si="4"/>
        <v>0</v>
      </c>
      <c r="R14" s="4">
        <v>0</v>
      </c>
      <c r="S14" s="5">
        <f>$C14*R14</f>
        <v>0</v>
      </c>
      <c r="T14" s="8">
        <f t="shared" si="18"/>
        <v>0</v>
      </c>
      <c r="U14" s="49">
        <f t="shared" si="6"/>
        <v>0</v>
      </c>
      <c r="V14" s="4">
        <v>2</v>
      </c>
      <c r="W14" s="5">
        <f>$C14*V14</f>
        <v>2.6</v>
      </c>
      <c r="X14" s="8">
        <f t="shared" si="19"/>
        <v>2.6</v>
      </c>
      <c r="Y14" s="49">
        <f t="shared" si="8"/>
        <v>2.6</v>
      </c>
      <c r="Z14" s="4">
        <v>2</v>
      </c>
      <c r="AA14" s="5">
        <f>$C14*Z14</f>
        <v>2.6</v>
      </c>
      <c r="AB14" s="8">
        <f t="shared" si="20"/>
        <v>2.6</v>
      </c>
      <c r="AC14" s="49">
        <f t="shared" si="10"/>
        <v>2.6</v>
      </c>
    </row>
    <row r="15" spans="1:29" s="4" customFormat="1" x14ac:dyDescent="0.25">
      <c r="A15" s="11" t="str">
        <f>'1_Fire_Script'!A16</f>
        <v>eCANOPY_TREES_UNDERSTORY_HEIGHT</v>
      </c>
      <c r="B15" t="s">
        <v>298</v>
      </c>
      <c r="C15" s="45"/>
      <c r="D15" s="35"/>
      <c r="E15" s="36"/>
      <c r="G15" s="5">
        <f>F15</f>
        <v>0</v>
      </c>
      <c r="H15" s="8">
        <f t="shared" si="0"/>
        <v>0</v>
      </c>
      <c r="I15" s="49">
        <f t="shared" si="0"/>
        <v>0</v>
      </c>
      <c r="K15" s="5">
        <f>J15</f>
        <v>0</v>
      </c>
      <c r="L15" s="8">
        <f t="shared" si="16"/>
        <v>0</v>
      </c>
      <c r="M15" s="49">
        <f t="shared" si="2"/>
        <v>0</v>
      </c>
      <c r="O15" s="5">
        <f>N15</f>
        <v>0</v>
      </c>
      <c r="P15" s="8">
        <f t="shared" si="17"/>
        <v>0</v>
      </c>
      <c r="Q15" s="49">
        <f t="shared" si="4"/>
        <v>0</v>
      </c>
      <c r="R15" s="4">
        <v>1.5</v>
      </c>
      <c r="S15" s="5">
        <f>R15</f>
        <v>1.5</v>
      </c>
      <c r="T15" s="8">
        <f t="shared" si="18"/>
        <v>1.5</v>
      </c>
      <c r="U15" s="49">
        <f t="shared" si="6"/>
        <v>1.5</v>
      </c>
      <c r="V15" s="4">
        <v>10</v>
      </c>
      <c r="W15" s="5">
        <f>V15</f>
        <v>10</v>
      </c>
      <c r="X15" s="8">
        <f t="shared" si="19"/>
        <v>10</v>
      </c>
      <c r="Y15" s="49">
        <f t="shared" si="8"/>
        <v>10</v>
      </c>
      <c r="Z15" s="4">
        <v>5</v>
      </c>
      <c r="AA15" s="5">
        <f>Z15</f>
        <v>5</v>
      </c>
      <c r="AB15" s="8">
        <f t="shared" si="20"/>
        <v>5</v>
      </c>
      <c r="AC15" s="49">
        <f t="shared" si="10"/>
        <v>5</v>
      </c>
    </row>
    <row r="16" spans="1:29" s="4" customFormat="1" x14ac:dyDescent="0.25">
      <c r="A16" s="11" t="str">
        <f>'1_Fire_Script'!A17</f>
        <v>eCANOPY_TREES_UNDERSTORY_PERCENT_COVER</v>
      </c>
      <c r="B16" t="s">
        <v>299</v>
      </c>
      <c r="C16" s="44">
        <v>0.4</v>
      </c>
      <c r="D16" s="35">
        <v>0.9</v>
      </c>
      <c r="E16" s="36"/>
      <c r="G16" s="5">
        <f t="shared" ref="G16:G17" si="21">$C16*F16</f>
        <v>0</v>
      </c>
      <c r="H16" s="8">
        <f>$D16*G16</f>
        <v>0</v>
      </c>
      <c r="I16" s="49">
        <f t="shared" si="0"/>
        <v>0</v>
      </c>
      <c r="K16" s="5">
        <f t="shared" ref="K16:K17" si="22">$C16*J16</f>
        <v>0</v>
      </c>
      <c r="L16" s="8">
        <f>$D16*K16</f>
        <v>0</v>
      </c>
      <c r="M16" s="49">
        <f t="shared" si="2"/>
        <v>0</v>
      </c>
      <c r="O16" s="5">
        <f t="shared" ref="O16:O17" si="23">$C16*N16</f>
        <v>0</v>
      </c>
      <c r="P16" s="8">
        <f>$D16*O16</f>
        <v>0</v>
      </c>
      <c r="Q16" s="49">
        <f t="shared" si="4"/>
        <v>0</v>
      </c>
      <c r="R16" s="4">
        <v>3</v>
      </c>
      <c r="S16" s="5">
        <f t="shared" ref="S16:S17" si="24">$C16*R16</f>
        <v>1.2000000000000002</v>
      </c>
      <c r="T16" s="8">
        <f>$D16*S16</f>
        <v>1.0800000000000003</v>
      </c>
      <c r="U16" s="49">
        <f t="shared" si="6"/>
        <v>1.0800000000000003</v>
      </c>
      <c r="V16" s="4">
        <v>30</v>
      </c>
      <c r="W16" s="5">
        <f t="shared" ref="W16:W17" si="25">$C16*V16</f>
        <v>12</v>
      </c>
      <c r="X16" s="8">
        <f>$D16*W16</f>
        <v>10.8</v>
      </c>
      <c r="Y16" s="49">
        <f t="shared" si="8"/>
        <v>10.8</v>
      </c>
      <c r="Z16" s="4">
        <v>5</v>
      </c>
      <c r="AA16" s="5">
        <f t="shared" ref="AA16:AA17" si="26">$C16*Z16</f>
        <v>2</v>
      </c>
      <c r="AB16" s="8">
        <f>$D16*AA16</f>
        <v>1.8</v>
      </c>
      <c r="AC16" s="49">
        <f t="shared" si="10"/>
        <v>1.8</v>
      </c>
    </row>
    <row r="17" spans="1:29" s="4" customFormat="1" x14ac:dyDescent="0.25">
      <c r="A17" s="11" t="str">
        <f>'1_Fire_Script'!A18</f>
        <v>eCANOPY_TREES_UNDERSTORY_STEM_DENSITY</v>
      </c>
      <c r="B17" t="s">
        <v>300</v>
      </c>
      <c r="C17" s="44">
        <v>0.4</v>
      </c>
      <c r="D17" s="35">
        <v>0.9</v>
      </c>
      <c r="E17" s="52"/>
      <c r="G17" s="5">
        <f t="shared" si="21"/>
        <v>0</v>
      </c>
      <c r="H17" s="8">
        <f>$D17*G17</f>
        <v>0</v>
      </c>
      <c r="I17" s="49">
        <f t="shared" si="0"/>
        <v>0</v>
      </c>
      <c r="K17" s="5">
        <f t="shared" si="22"/>
        <v>0</v>
      </c>
      <c r="L17" s="8">
        <f>$D17*K17</f>
        <v>0</v>
      </c>
      <c r="M17" s="49">
        <f t="shared" si="2"/>
        <v>0</v>
      </c>
      <c r="O17" s="5">
        <f t="shared" si="23"/>
        <v>0</v>
      </c>
      <c r="P17" s="8">
        <f>$D17*O17</f>
        <v>0</v>
      </c>
      <c r="Q17" s="49">
        <f t="shared" si="4"/>
        <v>0</v>
      </c>
      <c r="R17" s="4">
        <v>1000</v>
      </c>
      <c r="S17" s="5">
        <f t="shared" si="24"/>
        <v>400</v>
      </c>
      <c r="T17" s="8">
        <f>$D17*S17</f>
        <v>360</v>
      </c>
      <c r="U17" s="49">
        <f t="shared" si="6"/>
        <v>360</v>
      </c>
      <c r="V17" s="4">
        <v>1000</v>
      </c>
      <c r="W17" s="5">
        <f t="shared" si="25"/>
        <v>400</v>
      </c>
      <c r="X17" s="8">
        <f>$D17*W17</f>
        <v>360</v>
      </c>
      <c r="Y17" s="49">
        <f t="shared" si="8"/>
        <v>360</v>
      </c>
      <c r="Z17" s="4">
        <v>25</v>
      </c>
      <c r="AA17" s="5">
        <f t="shared" si="26"/>
        <v>10</v>
      </c>
      <c r="AB17" s="8">
        <f>$D17*AA17</f>
        <v>9</v>
      </c>
      <c r="AC17" s="49">
        <f t="shared" si="10"/>
        <v>9</v>
      </c>
    </row>
    <row r="18" spans="1:29" s="4" customFormat="1" x14ac:dyDescent="0.25">
      <c r="A18" s="11" t="str">
        <f>'1_Fire_Script'!A19</f>
        <v>eCANOPY_SNAGS_CLASS_1_ALL_OTHERS_DIAMETER</v>
      </c>
      <c r="B18" t="s">
        <v>301</v>
      </c>
      <c r="C18" s="44"/>
      <c r="D18" s="37" t="s">
        <v>375</v>
      </c>
      <c r="E18" s="38" t="s">
        <v>375</v>
      </c>
      <c r="G18" s="5">
        <f>F18</f>
        <v>0</v>
      </c>
      <c r="H18" s="8">
        <f>G22</f>
        <v>9.6</v>
      </c>
      <c r="I18" s="42">
        <f>H22</f>
        <v>9.6</v>
      </c>
      <c r="K18" s="5">
        <f>J18</f>
        <v>0</v>
      </c>
      <c r="L18" s="8">
        <f>K22</f>
        <v>0</v>
      </c>
      <c r="M18" s="42">
        <f>L22</f>
        <v>0</v>
      </c>
      <c r="O18" s="5">
        <f>N18</f>
        <v>0</v>
      </c>
      <c r="P18" s="8">
        <f>O22</f>
        <v>0</v>
      </c>
      <c r="Q18" s="42">
        <f>P22</f>
        <v>0</v>
      </c>
      <c r="R18" s="4">
        <v>3.5</v>
      </c>
      <c r="S18" s="5">
        <f>R18</f>
        <v>3.5</v>
      </c>
      <c r="T18" s="8">
        <f>S22</f>
        <v>2.9</v>
      </c>
      <c r="U18" s="42">
        <f>T22</f>
        <v>2.9</v>
      </c>
      <c r="V18" s="4">
        <v>13</v>
      </c>
      <c r="W18" s="5">
        <f>V18</f>
        <v>13</v>
      </c>
      <c r="X18" s="8">
        <f>W22</f>
        <v>9</v>
      </c>
      <c r="Y18" s="42">
        <f>X22</f>
        <v>9</v>
      </c>
      <c r="AA18" s="5">
        <f>Z18</f>
        <v>0</v>
      </c>
      <c r="AB18" s="8">
        <f>AA22</f>
        <v>12</v>
      </c>
      <c r="AC18" s="42">
        <f>AB22</f>
        <v>12</v>
      </c>
    </row>
    <row r="19" spans="1:29" s="4" customFormat="1" x14ac:dyDescent="0.25">
      <c r="A19" s="11" t="str">
        <f>'1_Fire_Script'!A20</f>
        <v>eCANOPY_SNAGS_CLASS_1_ALL_OTHERS_HEIGHT</v>
      </c>
      <c r="B19" t="s">
        <v>302</v>
      </c>
      <c r="C19" s="44"/>
      <c r="D19" s="37" t="s">
        <v>376</v>
      </c>
      <c r="E19" s="38" t="s">
        <v>376</v>
      </c>
      <c r="G19" s="5">
        <f>F19</f>
        <v>0</v>
      </c>
      <c r="H19" s="8">
        <f>G23</f>
        <v>100</v>
      </c>
      <c r="I19" s="42">
        <f>H23</f>
        <v>100</v>
      </c>
      <c r="K19" s="5">
        <f>J19</f>
        <v>0</v>
      </c>
      <c r="L19" s="8">
        <f>K23</f>
        <v>0</v>
      </c>
      <c r="M19" s="42">
        <f>L23</f>
        <v>0</v>
      </c>
      <c r="O19" s="5">
        <f>N19</f>
        <v>0</v>
      </c>
      <c r="P19" s="8">
        <f>O23</f>
        <v>0</v>
      </c>
      <c r="Q19" s="42">
        <f>P23</f>
        <v>0</v>
      </c>
      <c r="R19" s="4">
        <v>25</v>
      </c>
      <c r="S19" s="5">
        <f>R19</f>
        <v>25</v>
      </c>
      <c r="T19" s="8">
        <f>S23</f>
        <v>25</v>
      </c>
      <c r="U19" s="42">
        <f>T23</f>
        <v>25</v>
      </c>
      <c r="V19" s="4">
        <v>55</v>
      </c>
      <c r="W19" s="5">
        <f>V19</f>
        <v>55</v>
      </c>
      <c r="X19" s="8">
        <f>W23</f>
        <v>50</v>
      </c>
      <c r="Y19" s="42">
        <f>X23</f>
        <v>50</v>
      </c>
      <c r="AA19" s="5">
        <f>Z19</f>
        <v>0</v>
      </c>
      <c r="AB19" s="8">
        <f>AA23</f>
        <v>78</v>
      </c>
      <c r="AC19" s="42">
        <f>AB23</f>
        <v>78</v>
      </c>
    </row>
    <row r="20" spans="1:29" s="4" customFormat="1" x14ac:dyDescent="0.25">
      <c r="A20" s="11" t="str">
        <f>'1_Fire_Script'!A21</f>
        <v>eCANOPY_SNAGS_CLASS_1_ALL_OTHERS_STEM_DENSITY</v>
      </c>
      <c r="B20" t="s">
        <v>303</v>
      </c>
      <c r="C20" s="44"/>
      <c r="D20" s="37" t="s">
        <v>377</v>
      </c>
      <c r="E20" s="38" t="s">
        <v>377</v>
      </c>
      <c r="G20" s="5">
        <f>F20</f>
        <v>0</v>
      </c>
      <c r="H20" s="8">
        <f>G25</f>
        <v>4.8000000000000007</v>
      </c>
      <c r="I20" s="42">
        <f>H25</f>
        <v>5.5200000000000005</v>
      </c>
      <c r="K20" s="5">
        <f>J20</f>
        <v>0</v>
      </c>
      <c r="L20" s="8">
        <f>K25</f>
        <v>0</v>
      </c>
      <c r="M20" s="42">
        <f>L25</f>
        <v>0</v>
      </c>
      <c r="O20" s="5">
        <f>N20</f>
        <v>0</v>
      </c>
      <c r="P20" s="8">
        <f>O25</f>
        <v>0</v>
      </c>
      <c r="Q20" s="42">
        <f>P25</f>
        <v>0</v>
      </c>
      <c r="R20" s="4">
        <v>100</v>
      </c>
      <c r="S20" s="5">
        <f>R20</f>
        <v>100</v>
      </c>
      <c r="T20" s="8">
        <f>S25</f>
        <v>1400</v>
      </c>
      <c r="U20" s="42">
        <f>T25</f>
        <v>1610</v>
      </c>
      <c r="V20" s="4">
        <v>5</v>
      </c>
      <c r="W20" s="5">
        <f>V20</f>
        <v>5</v>
      </c>
      <c r="X20" s="8">
        <f>W25</f>
        <v>83</v>
      </c>
      <c r="Y20" s="42">
        <f>X25</f>
        <v>94.7</v>
      </c>
      <c r="AA20" s="5">
        <f>Z20</f>
        <v>0</v>
      </c>
      <c r="AB20" s="8">
        <f>AA25</f>
        <v>40</v>
      </c>
      <c r="AC20" s="42">
        <f>AB25</f>
        <v>46</v>
      </c>
    </row>
    <row r="21" spans="1:29" s="4" customFormat="1" x14ac:dyDescent="0.25">
      <c r="A21" s="11" t="str">
        <f>'1_Fire_Script'!A22</f>
        <v>eCANOPY_SNAGS_CLASS_1_CONIFERS_WITH_FOLIAGE_HEIGHT_TO_CROWN_BASE</v>
      </c>
      <c r="B21" t="s">
        <v>304</v>
      </c>
      <c r="C21" s="44" t="s">
        <v>383</v>
      </c>
      <c r="D21" s="46" t="s">
        <v>383</v>
      </c>
      <c r="E21" s="36">
        <v>0</v>
      </c>
      <c r="G21" s="5">
        <f>IF(F21=0,F4,F21)</f>
        <v>20</v>
      </c>
      <c r="H21" s="8">
        <f>IF(G21=0,G4,G21)</f>
        <v>20</v>
      </c>
      <c r="I21" s="49">
        <f t="shared" ref="I21:I25" si="27">$E21*H21</f>
        <v>0</v>
      </c>
      <c r="K21" s="5">
        <f>IF(J21=0,J4,J21)</f>
        <v>0</v>
      </c>
      <c r="L21" s="8">
        <f>IF(K21=0,K4,K21)</f>
        <v>0</v>
      </c>
      <c r="M21" s="49">
        <f t="shared" ref="M21:M25" si="28">$E21*L21</f>
        <v>0</v>
      </c>
      <c r="O21" s="5">
        <f>IF(N21=0,N4,N21)</f>
        <v>0</v>
      </c>
      <c r="P21" s="8">
        <f>IF(O21=0,O4,O21)</f>
        <v>0</v>
      </c>
      <c r="Q21" s="49">
        <f t="shared" ref="Q21:Q25" si="29">$E21*P21</f>
        <v>0</v>
      </c>
      <c r="S21" s="5">
        <f>IF(R21=0,R4,R21)</f>
        <v>4</v>
      </c>
      <c r="T21" s="8">
        <f>IF(S21=0,S4,S21)</f>
        <v>4</v>
      </c>
      <c r="U21" s="49">
        <f t="shared" ref="U21:U25" si="30">$E21*T21</f>
        <v>0</v>
      </c>
      <c r="V21" s="4">
        <v>33.35</v>
      </c>
      <c r="W21" s="5">
        <f>IF(V21=0,V4,V21)</f>
        <v>33.35</v>
      </c>
      <c r="X21" s="8">
        <f>IF(W21=0,W4,W21)</f>
        <v>33.35</v>
      </c>
      <c r="Y21" s="49">
        <f t="shared" ref="Y21:Y25" si="31">$E21*X21</f>
        <v>0</v>
      </c>
      <c r="AA21" s="5">
        <f>IF(Z21=0,Z4,Z21)</f>
        <v>55</v>
      </c>
      <c r="AB21" s="8">
        <f>IF(AA21=0,AA4,AA21)</f>
        <v>55</v>
      </c>
      <c r="AC21" s="49">
        <f t="shared" ref="AC21:AC25" si="32">$E21*AB21</f>
        <v>0</v>
      </c>
    </row>
    <row r="22" spans="1:29" s="4" customFormat="1" x14ac:dyDescent="0.25">
      <c r="A22" s="11" t="str">
        <f>'1_Fire_Script'!A23</f>
        <v>eCANOPY_SNAGS_CLASS_1_CONIFERS_WITH_FOLIAGE_DIAMETER</v>
      </c>
      <c r="B22" t="s">
        <v>305</v>
      </c>
      <c r="C22" s="44" t="s">
        <v>384</v>
      </c>
      <c r="D22" s="46" t="s">
        <v>384</v>
      </c>
      <c r="E22" s="36">
        <v>0</v>
      </c>
      <c r="G22" s="5">
        <f>IF(F22=0,F3,F22)</f>
        <v>9.6</v>
      </c>
      <c r="H22" s="8">
        <f>IF(G22=0,G3,G22)</f>
        <v>9.6</v>
      </c>
      <c r="I22" s="49">
        <f t="shared" si="27"/>
        <v>0</v>
      </c>
      <c r="K22" s="5">
        <f>IF(J22=0,J3,J22)</f>
        <v>0</v>
      </c>
      <c r="L22" s="8">
        <f>IF(K22=0,K3,K22)</f>
        <v>0</v>
      </c>
      <c r="M22" s="49">
        <f t="shared" si="28"/>
        <v>0</v>
      </c>
      <c r="O22" s="5">
        <f>IF(N22=0,N3,N22)</f>
        <v>0</v>
      </c>
      <c r="P22" s="8">
        <f>IF(O22=0,O3,O22)</f>
        <v>0</v>
      </c>
      <c r="Q22" s="49">
        <f t="shared" si="29"/>
        <v>0</v>
      </c>
      <c r="S22" s="5">
        <f>IF(R22=0,R3,R22)</f>
        <v>2.9</v>
      </c>
      <c r="T22" s="8">
        <f>IF(S22=0,S3,S22)</f>
        <v>2.9</v>
      </c>
      <c r="U22" s="49">
        <f t="shared" si="30"/>
        <v>0</v>
      </c>
      <c r="V22" s="4">
        <v>9</v>
      </c>
      <c r="W22" s="5">
        <f>IF(V22=0,V3,V22)</f>
        <v>9</v>
      </c>
      <c r="X22" s="8">
        <f>IF(W22=0,W3,W22)</f>
        <v>9</v>
      </c>
      <c r="Y22" s="49">
        <f t="shared" si="31"/>
        <v>0</v>
      </c>
      <c r="AA22" s="5">
        <f>IF(Z22=0,Z3,Z22)</f>
        <v>12</v>
      </c>
      <c r="AB22" s="8">
        <f>IF(AA22=0,AA3,AA22)</f>
        <v>12</v>
      </c>
      <c r="AC22" s="49">
        <f t="shared" si="32"/>
        <v>0</v>
      </c>
    </row>
    <row r="23" spans="1:29" s="4" customFormat="1" x14ac:dyDescent="0.25">
      <c r="A23" s="11" t="str">
        <f>'1_Fire_Script'!A24</f>
        <v>eCANOPY_SNAGS_CLASS_1_CONIFERS_WITH_FOLIAGE_HEIGHT</v>
      </c>
      <c r="B23" t="s">
        <v>306</v>
      </c>
      <c r="C23" s="44" t="s">
        <v>385</v>
      </c>
      <c r="D23" s="46" t="s">
        <v>385</v>
      </c>
      <c r="E23" s="36">
        <v>0</v>
      </c>
      <c r="G23" s="5">
        <f>IF(F23=0,F5,F23)</f>
        <v>100</v>
      </c>
      <c r="H23" s="8">
        <f>IF(G23=0,G5,G23)</f>
        <v>100</v>
      </c>
      <c r="I23" s="49">
        <f t="shared" si="27"/>
        <v>0</v>
      </c>
      <c r="K23" s="5">
        <f>IF(J23=0,J5,J23)</f>
        <v>0</v>
      </c>
      <c r="L23" s="8">
        <f>IF(K23=0,K5,K23)</f>
        <v>0</v>
      </c>
      <c r="M23" s="49">
        <f t="shared" si="28"/>
        <v>0</v>
      </c>
      <c r="O23" s="5">
        <f>IF(N23=0,N5,N23)</f>
        <v>0</v>
      </c>
      <c r="P23" s="8">
        <f>IF(O23=0,O5,O23)</f>
        <v>0</v>
      </c>
      <c r="Q23" s="49">
        <f t="shared" si="29"/>
        <v>0</v>
      </c>
      <c r="S23" s="5">
        <f>IF(R23=0,R5,R23)</f>
        <v>25</v>
      </c>
      <c r="T23" s="8">
        <f>IF(S23=0,S5,S23)</f>
        <v>25</v>
      </c>
      <c r="U23" s="49">
        <f t="shared" si="30"/>
        <v>0</v>
      </c>
      <c r="V23" s="4">
        <v>50</v>
      </c>
      <c r="W23" s="5">
        <f>IF(V23=0,V5,V23)</f>
        <v>50</v>
      </c>
      <c r="X23" s="8">
        <f>IF(W23=0,W5,W23)</f>
        <v>50</v>
      </c>
      <c r="Y23" s="49">
        <f t="shared" si="31"/>
        <v>0</v>
      </c>
      <c r="AA23" s="5">
        <f>IF(Z23=0,Z5,Z23)</f>
        <v>78</v>
      </c>
      <c r="AB23" s="8">
        <f>IF(AA23=0,AA5,AA23)</f>
        <v>78</v>
      </c>
      <c r="AC23" s="49">
        <f t="shared" si="32"/>
        <v>0</v>
      </c>
    </row>
    <row r="24" spans="1:29" s="4" customFormat="1" x14ac:dyDescent="0.25">
      <c r="A24" s="11" t="str">
        <f>'1_Fire_Script'!A25</f>
        <v>eCANOPY_SNAGS_CLASS_1_CONIFERS_WITH_FOLIAGE_PERCENT_COVER</v>
      </c>
      <c r="B24" t="s">
        <v>307</v>
      </c>
      <c r="C24" s="44" t="s">
        <v>387</v>
      </c>
      <c r="D24" s="46" t="s">
        <v>374</v>
      </c>
      <c r="E24" s="36">
        <v>0</v>
      </c>
      <c r="G24" s="5">
        <f>F24+(F2*0.4)</f>
        <v>16</v>
      </c>
      <c r="H24" s="8">
        <f>G24+(G2*0.1)</f>
        <v>18.399999999999999</v>
      </c>
      <c r="I24" s="49">
        <f t="shared" si="27"/>
        <v>0</v>
      </c>
      <c r="K24" s="5">
        <f>J24+(J2*0.4)</f>
        <v>0</v>
      </c>
      <c r="L24" s="8">
        <f>K24+(K2*0.1)</f>
        <v>0</v>
      </c>
      <c r="M24" s="49">
        <f t="shared" si="28"/>
        <v>0</v>
      </c>
      <c r="O24" s="5">
        <f>N24+(N2*0.4)</f>
        <v>0</v>
      </c>
      <c r="P24" s="8">
        <f>O24+(O2*0.1)</f>
        <v>0</v>
      </c>
      <c r="Q24" s="49">
        <f t="shared" si="29"/>
        <v>0</v>
      </c>
      <c r="S24" s="5">
        <f>R24+(R2*0.4)</f>
        <v>32</v>
      </c>
      <c r="T24" s="8">
        <f>S24+(S2*0.1)</f>
        <v>36.799999999999997</v>
      </c>
      <c r="U24" s="49">
        <f t="shared" si="30"/>
        <v>0</v>
      </c>
      <c r="V24" s="4">
        <v>0.5071</v>
      </c>
      <c r="W24" s="5">
        <f>V24+(V2*0.4)</f>
        <v>34.507100000000001</v>
      </c>
      <c r="X24" s="8">
        <f>W24+(W2*0.1)</f>
        <v>39.607100000000003</v>
      </c>
      <c r="Y24" s="49">
        <f t="shared" si="31"/>
        <v>0</v>
      </c>
      <c r="AA24" s="5">
        <f>Z24+(Z2*0.4)</f>
        <v>24</v>
      </c>
      <c r="AB24" s="8">
        <f>AA24+(AA2*0.1)</f>
        <v>27.6</v>
      </c>
      <c r="AC24" s="49">
        <f t="shared" si="32"/>
        <v>0</v>
      </c>
    </row>
    <row r="25" spans="1:29" s="4" customFormat="1" x14ac:dyDescent="0.25">
      <c r="A25" s="11" t="str">
        <f>'1_Fire_Script'!A26</f>
        <v>eCANOPY_SNAGS_CLASS_1_CONIFERS_WITH_FOLIAGE_STEM_DENSITY</v>
      </c>
      <c r="B25" t="s">
        <v>308</v>
      </c>
      <c r="C25" s="44" t="s">
        <v>386</v>
      </c>
      <c r="D25" s="46" t="s">
        <v>386</v>
      </c>
      <c r="E25" s="36">
        <v>0</v>
      </c>
      <c r="G25" s="5">
        <f>F25+((0.4*F7)+(0.4*F12))</f>
        <v>4.8000000000000007</v>
      </c>
      <c r="H25" s="8">
        <f>G25+((0.1*G7)+(0.1*G12))</f>
        <v>5.5200000000000005</v>
      </c>
      <c r="I25" s="49">
        <f t="shared" si="27"/>
        <v>0</v>
      </c>
      <c r="K25" s="5">
        <f>J25+((0.4*J7)+(0.4*J12))</f>
        <v>0</v>
      </c>
      <c r="L25" s="8">
        <f>K25+((0.1*K7)+(0.1*K12))</f>
        <v>0</v>
      </c>
      <c r="M25" s="49">
        <f t="shared" si="28"/>
        <v>0</v>
      </c>
      <c r="O25" s="5">
        <f>N25+((0.4*N7)+(0.4*N12))</f>
        <v>0</v>
      </c>
      <c r="P25" s="8">
        <f>O25+((0.1*O7)+(0.1*O12))</f>
        <v>0</v>
      </c>
      <c r="Q25" s="49">
        <f t="shared" si="29"/>
        <v>0</v>
      </c>
      <c r="S25" s="5">
        <f>R25+((0.4*R7)+(0.4*R12))</f>
        <v>1400</v>
      </c>
      <c r="T25" s="8">
        <f>S25+((0.1*S7)+(0.1*S12))</f>
        <v>1610</v>
      </c>
      <c r="U25" s="49">
        <f t="shared" si="30"/>
        <v>0</v>
      </c>
      <c r="V25" s="4">
        <v>5</v>
      </c>
      <c r="W25" s="5">
        <f>V25+((0.4*V7)+(0.4*V12))</f>
        <v>83</v>
      </c>
      <c r="X25" s="8">
        <f>W25+((0.1*W7)+(0.1*W12))</f>
        <v>94.7</v>
      </c>
      <c r="Y25" s="49">
        <f t="shared" si="31"/>
        <v>0</v>
      </c>
      <c r="AA25" s="5">
        <f>Z25+((0.4*Z7)+(0.4*Z12))</f>
        <v>40</v>
      </c>
      <c r="AB25" s="8">
        <f>AA25+((0.1*AA7)+(0.1*AA12))</f>
        <v>46</v>
      </c>
      <c r="AC25" s="49">
        <f t="shared" si="32"/>
        <v>0</v>
      </c>
    </row>
    <row r="26" spans="1:29" s="4" customFormat="1" x14ac:dyDescent="0.25">
      <c r="A26" s="11" t="str">
        <f>'1_Fire_Script'!A27</f>
        <v>eCANOPY_SNAGS_CLASS_2_DIAMETER</v>
      </c>
      <c r="B26" t="s">
        <v>309</v>
      </c>
      <c r="C26" s="44"/>
      <c r="D26" s="37" t="s">
        <v>378</v>
      </c>
      <c r="E26" s="38" t="s">
        <v>378</v>
      </c>
      <c r="G26" s="5">
        <f t="shared" ref="G26:H33" si="33">F26</f>
        <v>0</v>
      </c>
      <c r="H26" s="8">
        <f t="shared" ref="H26:I28" si="34">G18</f>
        <v>0</v>
      </c>
      <c r="I26" s="49">
        <f>H18</f>
        <v>9.6</v>
      </c>
      <c r="K26" s="5">
        <f t="shared" ref="K26:K33" si="35">J26</f>
        <v>0</v>
      </c>
      <c r="L26" s="8">
        <f t="shared" ref="L26:L28" si="36">K18</f>
        <v>0</v>
      </c>
      <c r="M26" s="49">
        <f>L18</f>
        <v>0</v>
      </c>
      <c r="O26" s="5">
        <f t="shared" ref="O26:O33" si="37">N26</f>
        <v>0</v>
      </c>
      <c r="P26" s="8">
        <f t="shared" ref="P26:P28" si="38">O18</f>
        <v>0</v>
      </c>
      <c r="Q26" s="49">
        <f>P18</f>
        <v>0</v>
      </c>
      <c r="R26" s="4">
        <v>3.5</v>
      </c>
      <c r="S26" s="5">
        <f t="shared" ref="S26:S33" si="39">R26</f>
        <v>3.5</v>
      </c>
      <c r="T26" s="8">
        <f t="shared" ref="T26:T28" si="40">S18</f>
        <v>3.5</v>
      </c>
      <c r="U26" s="49">
        <f>T18</f>
        <v>2.9</v>
      </c>
      <c r="V26" s="4">
        <v>11</v>
      </c>
      <c r="W26" s="5">
        <f t="shared" ref="W26:W33" si="41">V26</f>
        <v>11</v>
      </c>
      <c r="X26" s="8">
        <f t="shared" ref="X26:X28" si="42">W18</f>
        <v>13</v>
      </c>
      <c r="Y26" s="49">
        <f>X18</f>
        <v>9</v>
      </c>
      <c r="Z26" s="4">
        <v>12</v>
      </c>
      <c r="AA26" s="5">
        <f t="shared" ref="AA26:AA33" si="43">Z26</f>
        <v>12</v>
      </c>
      <c r="AB26" s="8">
        <f t="shared" ref="AB26:AB28" si="44">AA18</f>
        <v>0</v>
      </c>
      <c r="AC26" s="49">
        <f>AB18</f>
        <v>12</v>
      </c>
    </row>
    <row r="27" spans="1:29" s="4" customFormat="1" x14ac:dyDescent="0.25">
      <c r="A27" s="11" t="str">
        <f>'1_Fire_Script'!A28</f>
        <v>eCANOPY_SNAGS_CLASS_2_HEIGHT</v>
      </c>
      <c r="B27" t="s">
        <v>310</v>
      </c>
      <c r="C27" s="44"/>
      <c r="D27" s="37" t="s">
        <v>379</v>
      </c>
      <c r="E27" s="38" t="s">
        <v>379</v>
      </c>
      <c r="G27" s="5">
        <f t="shared" si="33"/>
        <v>0</v>
      </c>
      <c r="H27" s="8">
        <f t="shared" si="34"/>
        <v>0</v>
      </c>
      <c r="I27" s="49">
        <f t="shared" si="34"/>
        <v>100</v>
      </c>
      <c r="K27" s="5">
        <f t="shared" si="35"/>
        <v>0</v>
      </c>
      <c r="L27" s="8">
        <f t="shared" si="36"/>
        <v>0</v>
      </c>
      <c r="M27" s="49">
        <f t="shared" ref="M27" si="45">L19</f>
        <v>0</v>
      </c>
      <c r="O27" s="5">
        <f t="shared" si="37"/>
        <v>0</v>
      </c>
      <c r="P27" s="8">
        <f t="shared" si="38"/>
        <v>0</v>
      </c>
      <c r="Q27" s="49">
        <f t="shared" ref="Q27" si="46">P19</f>
        <v>0</v>
      </c>
      <c r="R27" s="4">
        <v>20</v>
      </c>
      <c r="S27" s="5">
        <f t="shared" si="39"/>
        <v>20</v>
      </c>
      <c r="T27" s="8">
        <f t="shared" si="40"/>
        <v>25</v>
      </c>
      <c r="U27" s="49">
        <f t="shared" ref="U27" si="47">T19</f>
        <v>25</v>
      </c>
      <c r="V27" s="4">
        <v>50</v>
      </c>
      <c r="W27" s="5">
        <f t="shared" si="41"/>
        <v>50</v>
      </c>
      <c r="X27" s="8">
        <f t="shared" si="42"/>
        <v>55</v>
      </c>
      <c r="Y27" s="49">
        <f t="shared" ref="Y27" si="48">X19</f>
        <v>50</v>
      </c>
      <c r="Z27" s="4">
        <v>70</v>
      </c>
      <c r="AA27" s="5">
        <f t="shared" si="43"/>
        <v>70</v>
      </c>
      <c r="AB27" s="8">
        <f t="shared" si="44"/>
        <v>0</v>
      </c>
      <c r="AC27" s="49">
        <f t="shared" ref="AC27" si="49">AB19</f>
        <v>78</v>
      </c>
    </row>
    <row r="28" spans="1:29" s="4" customFormat="1" x14ac:dyDescent="0.25">
      <c r="A28" s="11" t="str">
        <f>'1_Fire_Script'!A29</f>
        <v>eCANOPY_SNAGS_CLASS_2_STEM_DENSITY</v>
      </c>
      <c r="B28" t="s">
        <v>311</v>
      </c>
      <c r="C28" s="44"/>
      <c r="D28" s="37" t="s">
        <v>380</v>
      </c>
      <c r="E28" s="38" t="s">
        <v>380</v>
      </c>
      <c r="G28" s="5">
        <f t="shared" si="33"/>
        <v>0</v>
      </c>
      <c r="H28" s="8">
        <f t="shared" si="34"/>
        <v>0</v>
      </c>
      <c r="I28" s="49">
        <f>H20</f>
        <v>4.8000000000000007</v>
      </c>
      <c r="K28" s="5">
        <f t="shared" si="35"/>
        <v>0</v>
      </c>
      <c r="L28" s="8">
        <f t="shared" si="36"/>
        <v>0</v>
      </c>
      <c r="M28" s="49">
        <f>L20</f>
        <v>0</v>
      </c>
      <c r="O28" s="5">
        <f t="shared" si="37"/>
        <v>0</v>
      </c>
      <c r="P28" s="8">
        <f t="shared" si="38"/>
        <v>0</v>
      </c>
      <c r="Q28" s="49">
        <f>P20</f>
        <v>0</v>
      </c>
      <c r="R28" s="4">
        <v>150</v>
      </c>
      <c r="S28" s="5">
        <f t="shared" si="39"/>
        <v>150</v>
      </c>
      <c r="T28" s="8">
        <f t="shared" si="40"/>
        <v>100</v>
      </c>
      <c r="U28" s="49">
        <f>T20</f>
        <v>1400</v>
      </c>
      <c r="V28" s="4">
        <v>10</v>
      </c>
      <c r="W28" s="5">
        <f t="shared" si="41"/>
        <v>10</v>
      </c>
      <c r="X28" s="8">
        <f t="shared" si="42"/>
        <v>5</v>
      </c>
      <c r="Y28" s="49">
        <f>X20</f>
        <v>83</v>
      </c>
      <c r="Z28" s="4">
        <v>3</v>
      </c>
      <c r="AA28" s="5">
        <f t="shared" si="43"/>
        <v>3</v>
      </c>
      <c r="AB28" s="8">
        <f t="shared" si="44"/>
        <v>0</v>
      </c>
      <c r="AC28" s="49">
        <f>AB20</f>
        <v>40</v>
      </c>
    </row>
    <row r="29" spans="1:29" s="4" customFormat="1" x14ac:dyDescent="0.25">
      <c r="A29" s="11" t="str">
        <f>'1_Fire_Script'!A30</f>
        <v>eCANOPY_SNAGS_CLASS_3_DIAMETER</v>
      </c>
      <c r="B29" t="s">
        <v>312</v>
      </c>
      <c r="C29" s="44"/>
      <c r="D29" s="37" t="s">
        <v>381</v>
      </c>
      <c r="E29" s="38" t="s">
        <v>381</v>
      </c>
      <c r="F29" s="4">
        <v>9</v>
      </c>
      <c r="G29" s="5">
        <f t="shared" si="33"/>
        <v>9</v>
      </c>
      <c r="H29" s="8">
        <f>G26</f>
        <v>0</v>
      </c>
      <c r="I29" s="49">
        <f>H26</f>
        <v>0</v>
      </c>
      <c r="K29" s="5">
        <f t="shared" si="35"/>
        <v>0</v>
      </c>
      <c r="L29" s="8">
        <f>K26</f>
        <v>0</v>
      </c>
      <c r="M29" s="49">
        <f>L26</f>
        <v>0</v>
      </c>
      <c r="O29" s="5">
        <f t="shared" si="37"/>
        <v>0</v>
      </c>
      <c r="P29" s="8">
        <f>O26</f>
        <v>0</v>
      </c>
      <c r="Q29" s="49">
        <f>P26</f>
        <v>0</v>
      </c>
      <c r="R29" s="4">
        <v>3.5</v>
      </c>
      <c r="S29" s="5">
        <f t="shared" si="39"/>
        <v>3.5</v>
      </c>
      <c r="T29" s="8">
        <f>S26</f>
        <v>3.5</v>
      </c>
      <c r="U29" s="49">
        <f>T26</f>
        <v>3.5</v>
      </c>
      <c r="V29" s="4">
        <v>11</v>
      </c>
      <c r="W29" s="5">
        <f t="shared" si="41"/>
        <v>11</v>
      </c>
      <c r="X29" s="8">
        <f>W26</f>
        <v>11</v>
      </c>
      <c r="Y29" s="49">
        <f>X26</f>
        <v>13</v>
      </c>
      <c r="Z29" s="4">
        <v>10</v>
      </c>
      <c r="AA29" s="5">
        <f t="shared" si="43"/>
        <v>10</v>
      </c>
      <c r="AB29" s="8">
        <f>AA26</f>
        <v>12</v>
      </c>
      <c r="AC29" s="49">
        <f>AB26</f>
        <v>0</v>
      </c>
    </row>
    <row r="30" spans="1:29" s="4" customFormat="1" x14ac:dyDescent="0.25">
      <c r="A30" s="11" t="str">
        <f>'1_Fire_Script'!A31</f>
        <v>eCANOPY_SNAGS_CLASS_3_HEIGHT</v>
      </c>
      <c r="B30" t="s">
        <v>313</v>
      </c>
      <c r="C30" s="44"/>
      <c r="D30" s="37" t="s">
        <v>381</v>
      </c>
      <c r="E30" s="38" t="s">
        <v>381</v>
      </c>
      <c r="F30" s="4">
        <v>60</v>
      </c>
      <c r="G30" s="5">
        <f t="shared" si="33"/>
        <v>60</v>
      </c>
      <c r="H30" s="8">
        <f t="shared" ref="H30:I31" si="50">G27</f>
        <v>0</v>
      </c>
      <c r="I30" s="49">
        <f t="shared" si="50"/>
        <v>0</v>
      </c>
      <c r="K30" s="5">
        <f t="shared" si="35"/>
        <v>0</v>
      </c>
      <c r="L30" s="8">
        <f t="shared" ref="L30:L31" si="51">K27</f>
        <v>0</v>
      </c>
      <c r="M30" s="49">
        <f t="shared" ref="M30:M31" si="52">L27</f>
        <v>0</v>
      </c>
      <c r="O30" s="5">
        <f t="shared" si="37"/>
        <v>0</v>
      </c>
      <c r="P30" s="8">
        <f t="shared" ref="P30:P31" si="53">O27</f>
        <v>0</v>
      </c>
      <c r="Q30" s="49">
        <f t="shared" ref="Q30:Q31" si="54">P27</f>
        <v>0</v>
      </c>
      <c r="R30" s="4">
        <v>15</v>
      </c>
      <c r="S30" s="5">
        <f t="shared" si="39"/>
        <v>15</v>
      </c>
      <c r="T30" s="8">
        <f t="shared" ref="T30:T31" si="55">S27</f>
        <v>20</v>
      </c>
      <c r="U30" s="49">
        <f t="shared" ref="U30:U31" si="56">T27</f>
        <v>25</v>
      </c>
      <c r="V30" s="4">
        <v>40</v>
      </c>
      <c r="W30" s="5">
        <f t="shared" si="41"/>
        <v>40</v>
      </c>
      <c r="X30" s="8">
        <f t="shared" ref="X30:X31" si="57">W27</f>
        <v>50</v>
      </c>
      <c r="Y30" s="49">
        <f t="shared" ref="Y30:Y31" si="58">X27</f>
        <v>55</v>
      </c>
      <c r="Z30" s="4">
        <v>60</v>
      </c>
      <c r="AA30" s="5">
        <f t="shared" si="43"/>
        <v>60</v>
      </c>
      <c r="AB30" s="8">
        <f t="shared" ref="AB30:AB31" si="59">AA27</f>
        <v>70</v>
      </c>
      <c r="AC30" s="49">
        <f t="shared" ref="AC30:AC31" si="60">AB27</f>
        <v>0</v>
      </c>
    </row>
    <row r="31" spans="1:29" s="4" customFormat="1" x14ac:dyDescent="0.25">
      <c r="A31" s="11" t="str">
        <f>'1_Fire_Script'!A32</f>
        <v>eCANOPY_SNAGS_CLASS_3_STEM_DENSITY</v>
      </c>
      <c r="B31" t="s">
        <v>314</v>
      </c>
      <c r="C31" s="44"/>
      <c r="D31" s="37" t="s">
        <v>382</v>
      </c>
      <c r="E31" s="38" t="s">
        <v>382</v>
      </c>
      <c r="F31" s="4">
        <v>3</v>
      </c>
      <c r="G31" s="5">
        <f t="shared" si="33"/>
        <v>3</v>
      </c>
      <c r="H31" s="8">
        <f t="shared" si="50"/>
        <v>0</v>
      </c>
      <c r="I31" s="49">
        <f t="shared" si="50"/>
        <v>0</v>
      </c>
      <c r="K31" s="5">
        <f t="shared" si="35"/>
        <v>0</v>
      </c>
      <c r="L31" s="8">
        <f t="shared" si="51"/>
        <v>0</v>
      </c>
      <c r="M31" s="49">
        <f t="shared" si="52"/>
        <v>0</v>
      </c>
      <c r="O31" s="5">
        <f t="shared" si="37"/>
        <v>0</v>
      </c>
      <c r="P31" s="8">
        <f t="shared" si="53"/>
        <v>0</v>
      </c>
      <c r="Q31" s="49">
        <f t="shared" si="54"/>
        <v>0</v>
      </c>
      <c r="R31" s="4">
        <v>150</v>
      </c>
      <c r="S31" s="5">
        <f t="shared" si="39"/>
        <v>150</v>
      </c>
      <c r="T31" s="8">
        <f t="shared" si="55"/>
        <v>150</v>
      </c>
      <c r="U31" s="49">
        <f t="shared" si="56"/>
        <v>100</v>
      </c>
      <c r="V31" s="4">
        <v>5</v>
      </c>
      <c r="W31" s="5">
        <f t="shared" si="41"/>
        <v>5</v>
      </c>
      <c r="X31" s="8">
        <f t="shared" si="57"/>
        <v>10</v>
      </c>
      <c r="Y31" s="49">
        <f t="shared" si="58"/>
        <v>5</v>
      </c>
      <c r="Z31" s="4">
        <v>3</v>
      </c>
      <c r="AA31" s="5">
        <f t="shared" si="43"/>
        <v>3</v>
      </c>
      <c r="AB31" s="8">
        <f t="shared" si="59"/>
        <v>3</v>
      </c>
      <c r="AC31" s="49">
        <f t="shared" si="60"/>
        <v>0</v>
      </c>
    </row>
    <row r="32" spans="1:29" s="4" customFormat="1" x14ac:dyDescent="0.25">
      <c r="A32" s="11" t="str">
        <f>'1_Fire_Script'!A33</f>
        <v>eCANOPY_LADDER_FUELS_MAXIMUM_HEIGHT</v>
      </c>
      <c r="B32" t="s">
        <v>315</v>
      </c>
      <c r="C32" s="44"/>
      <c r="D32" s="35"/>
      <c r="E32" s="36"/>
      <c r="G32" s="5">
        <f t="shared" si="33"/>
        <v>0</v>
      </c>
      <c r="H32" s="8">
        <f t="shared" si="33"/>
        <v>0</v>
      </c>
      <c r="I32" s="49">
        <f>H32</f>
        <v>0</v>
      </c>
      <c r="K32" s="5">
        <f t="shared" si="35"/>
        <v>0</v>
      </c>
      <c r="L32" s="8">
        <f t="shared" ref="L32:L33" si="61">K32</f>
        <v>0</v>
      </c>
      <c r="M32" s="49">
        <f>L32</f>
        <v>0</v>
      </c>
      <c r="O32" s="5">
        <f t="shared" si="37"/>
        <v>0</v>
      </c>
      <c r="P32" s="8">
        <f t="shared" ref="P32:P33" si="62">O32</f>
        <v>0</v>
      </c>
      <c r="Q32" s="49">
        <f>P32</f>
        <v>0</v>
      </c>
      <c r="R32" s="4">
        <v>4</v>
      </c>
      <c r="S32" s="5">
        <f t="shared" si="39"/>
        <v>4</v>
      </c>
      <c r="T32" s="8">
        <f t="shared" ref="T32:T33" si="63">S32</f>
        <v>4</v>
      </c>
      <c r="U32" s="49">
        <f>T32</f>
        <v>4</v>
      </c>
      <c r="V32" s="4">
        <v>15</v>
      </c>
      <c r="W32" s="5">
        <f t="shared" si="41"/>
        <v>15</v>
      </c>
      <c r="X32" s="8">
        <f t="shared" ref="X32:X33" si="64">W32</f>
        <v>15</v>
      </c>
      <c r="Y32" s="49">
        <f>X32</f>
        <v>15</v>
      </c>
      <c r="AA32" s="5">
        <f t="shared" si="43"/>
        <v>0</v>
      </c>
      <c r="AB32" s="8">
        <f t="shared" ref="AB32:AB33" si="65">AA32</f>
        <v>0</v>
      </c>
      <c r="AC32" s="49">
        <f>AB32</f>
        <v>0</v>
      </c>
    </row>
    <row r="33" spans="1:29" s="4" customFormat="1" x14ac:dyDescent="0.25">
      <c r="A33" s="11" t="str">
        <f>'1_Fire_Script'!A34</f>
        <v>eCANOPY_LADDER_FUELS_MINIMUM_HEIGHT</v>
      </c>
      <c r="B33" t="s">
        <v>316</v>
      </c>
      <c r="C33" s="44"/>
      <c r="D33" s="35"/>
      <c r="E33" s="36"/>
      <c r="G33" s="5">
        <f t="shared" si="33"/>
        <v>0</v>
      </c>
      <c r="H33" s="8">
        <f t="shared" si="33"/>
        <v>0</v>
      </c>
      <c r="I33" s="49">
        <f>H33</f>
        <v>0</v>
      </c>
      <c r="K33" s="5">
        <f t="shared" si="35"/>
        <v>0</v>
      </c>
      <c r="L33" s="8">
        <f t="shared" si="61"/>
        <v>0</v>
      </c>
      <c r="M33" s="49">
        <f>L33</f>
        <v>0</v>
      </c>
      <c r="O33" s="5">
        <f t="shared" si="37"/>
        <v>0</v>
      </c>
      <c r="P33" s="8">
        <f t="shared" si="62"/>
        <v>0</v>
      </c>
      <c r="Q33" s="49">
        <f>P33</f>
        <v>0</v>
      </c>
      <c r="R33" s="4">
        <v>0</v>
      </c>
      <c r="S33" s="5">
        <f t="shared" si="39"/>
        <v>0</v>
      </c>
      <c r="T33" s="8">
        <f t="shared" si="63"/>
        <v>0</v>
      </c>
      <c r="U33" s="49">
        <f>T33</f>
        <v>0</v>
      </c>
      <c r="V33" s="4">
        <v>5</v>
      </c>
      <c r="W33" s="5">
        <f t="shared" si="41"/>
        <v>5</v>
      </c>
      <c r="X33" s="8">
        <f t="shared" si="64"/>
        <v>5</v>
      </c>
      <c r="Y33" s="49">
        <f>X33</f>
        <v>5</v>
      </c>
      <c r="AA33" s="5">
        <f t="shared" si="43"/>
        <v>0</v>
      </c>
      <c r="AB33" s="8">
        <f t="shared" si="65"/>
        <v>0</v>
      </c>
      <c r="AC33" s="49">
        <f>AB33</f>
        <v>0</v>
      </c>
    </row>
    <row r="34" spans="1:29" s="4" customFormat="1" x14ac:dyDescent="0.25">
      <c r="A34" s="11" t="str">
        <f>'1_Fire_Script'!A35</f>
        <v>eSHRUBS_PRIMARY_LAYER_HEIGHT</v>
      </c>
      <c r="B34" t="s">
        <v>317</v>
      </c>
      <c r="C34" s="44">
        <v>0.25</v>
      </c>
      <c r="D34" s="35">
        <v>1.5</v>
      </c>
      <c r="E34" s="39">
        <f t="shared" ref="E34:E39" si="66" xml:space="preserve"> 1/(0.25*1.5)</f>
        <v>2.6666666666666665</v>
      </c>
      <c r="F34" s="4">
        <v>2.2000000000000002</v>
      </c>
      <c r="G34" s="5">
        <f t="shared" ref="G34:G58" si="67">$C34*F34</f>
        <v>0.55000000000000004</v>
      </c>
      <c r="H34" s="8">
        <f t="shared" ref="H34:H37" si="68">$D34*G34</f>
        <v>0.82500000000000007</v>
      </c>
      <c r="I34" s="50">
        <f t="shared" ref="I34:I55" si="69">$E34*H34</f>
        <v>2.2000000000000002</v>
      </c>
      <c r="J34" s="4">
        <v>5</v>
      </c>
      <c r="K34" s="5">
        <f t="shared" ref="K34:K39" si="70">$C34*J34</f>
        <v>1.25</v>
      </c>
      <c r="L34" s="8">
        <f t="shared" ref="L34" si="71">$D34*K34</f>
        <v>1.875</v>
      </c>
      <c r="M34" s="50">
        <f t="shared" ref="M34" si="72">$E34*L34</f>
        <v>5</v>
      </c>
      <c r="N34" s="4">
        <v>3</v>
      </c>
      <c r="O34" s="5">
        <f t="shared" ref="O34:O39" si="73">$C34*N34</f>
        <v>0.75</v>
      </c>
      <c r="P34" s="8">
        <f t="shared" ref="P34" si="74">$D34*O34</f>
        <v>1.125</v>
      </c>
      <c r="Q34" s="50">
        <f t="shared" ref="Q34" si="75">$E34*P34</f>
        <v>3</v>
      </c>
      <c r="R34" s="4">
        <v>5</v>
      </c>
      <c r="S34" s="5">
        <f t="shared" ref="S34:S39" si="76">$C34*R34</f>
        <v>1.25</v>
      </c>
      <c r="T34" s="8">
        <f t="shared" ref="T34" si="77">$D34*S34</f>
        <v>1.875</v>
      </c>
      <c r="U34" s="50">
        <f t="shared" ref="U34" si="78">$E34*T34</f>
        <v>5</v>
      </c>
      <c r="V34" s="4">
        <v>6</v>
      </c>
      <c r="W34" s="5">
        <f t="shared" ref="W34:W39" si="79">$C34*V34</f>
        <v>1.5</v>
      </c>
      <c r="X34" s="8">
        <f t="shared" ref="X34" si="80">$D34*W34</f>
        <v>2.25</v>
      </c>
      <c r="Y34" s="50">
        <f t="shared" ref="Y34" si="81">$E34*X34</f>
        <v>6</v>
      </c>
      <c r="Z34" s="4">
        <v>5</v>
      </c>
      <c r="AA34" s="5">
        <f t="shared" ref="AA34:AA39" si="82">$C34*Z34</f>
        <v>1.25</v>
      </c>
      <c r="AB34" s="8">
        <f t="shared" ref="AB34" si="83">$D34*AA34</f>
        <v>1.875</v>
      </c>
      <c r="AC34" s="50">
        <f t="shared" ref="AC34" si="84">$E34*AB34</f>
        <v>5</v>
      </c>
    </row>
    <row r="35" spans="1:29" s="4" customFormat="1" x14ac:dyDescent="0.25">
      <c r="A35" s="11" t="str">
        <f>'1_Fire_Script'!A36</f>
        <v>eSHRUBS_PRIMARY_LAYER_PERCENT_COVER</v>
      </c>
      <c r="B35" t="s">
        <v>318</v>
      </c>
      <c r="C35" s="44">
        <v>0.25</v>
      </c>
      <c r="D35" s="35">
        <v>1.5</v>
      </c>
      <c r="E35" s="39">
        <f t="shared" si="66"/>
        <v>2.6666666666666665</v>
      </c>
      <c r="F35" s="4">
        <v>21.6</v>
      </c>
      <c r="G35" s="5">
        <f t="shared" si="67"/>
        <v>5.4</v>
      </c>
      <c r="H35" s="8">
        <f>MIN(100,$D35*G35)</f>
        <v>8.1000000000000014</v>
      </c>
      <c r="I35" s="50">
        <f>MIN(100,$E35*H35)</f>
        <v>21.6</v>
      </c>
      <c r="J35" s="4">
        <v>70</v>
      </c>
      <c r="K35" s="5">
        <f t="shared" si="70"/>
        <v>17.5</v>
      </c>
      <c r="L35" s="8">
        <f>MIN(100,$D35*K35)</f>
        <v>26.25</v>
      </c>
      <c r="M35" s="50">
        <f>MIN(100,$E35*L35)</f>
        <v>70</v>
      </c>
      <c r="N35" s="4">
        <v>2</v>
      </c>
      <c r="O35" s="5">
        <f t="shared" si="73"/>
        <v>0.5</v>
      </c>
      <c r="P35" s="8">
        <f>MIN(100,$D35*O35)</f>
        <v>0.75</v>
      </c>
      <c r="Q35" s="50">
        <f>MIN(100,$E35*P35)</f>
        <v>2</v>
      </c>
      <c r="R35" s="4">
        <v>10</v>
      </c>
      <c r="S35" s="5">
        <f t="shared" si="76"/>
        <v>2.5</v>
      </c>
      <c r="T35" s="8">
        <f>MIN(100,$D35*S35)</f>
        <v>3.75</v>
      </c>
      <c r="U35" s="50">
        <f>MIN(100,$E35*T35)</f>
        <v>10</v>
      </c>
      <c r="V35" s="4">
        <v>30</v>
      </c>
      <c r="W35" s="5">
        <f t="shared" si="79"/>
        <v>7.5</v>
      </c>
      <c r="X35" s="8">
        <f>MIN(100,$D35*W35)</f>
        <v>11.25</v>
      </c>
      <c r="Y35" s="50">
        <f>MIN(100,$E35*X35)</f>
        <v>30</v>
      </c>
      <c r="Z35" s="4">
        <v>80</v>
      </c>
      <c r="AA35" s="5">
        <f t="shared" si="82"/>
        <v>20</v>
      </c>
      <c r="AB35" s="8">
        <f>MIN(100,$D35*AA35)</f>
        <v>30</v>
      </c>
      <c r="AC35" s="50">
        <f>MIN(100,$E35*AB35)</f>
        <v>80</v>
      </c>
    </row>
    <row r="36" spans="1:29" s="4" customFormat="1" x14ac:dyDescent="0.25">
      <c r="A36" s="11" t="str">
        <f>'1_Fire_Script'!A37</f>
        <v>eSHRUBS_PRIMARY_LAYER_PERCENT_LIVE</v>
      </c>
      <c r="B36" t="s">
        <v>319</v>
      </c>
      <c r="C36" s="44">
        <v>0.25</v>
      </c>
      <c r="D36" s="35">
        <v>1.5</v>
      </c>
      <c r="E36" s="39">
        <f t="shared" si="66"/>
        <v>2.6666666666666665</v>
      </c>
      <c r="F36" s="4">
        <v>85</v>
      </c>
      <c r="G36" s="5">
        <f t="shared" si="67"/>
        <v>21.25</v>
      </c>
      <c r="H36" s="8">
        <f>MIN(100,$D36*G36)</f>
        <v>31.875</v>
      </c>
      <c r="I36" s="50">
        <f>MIN(100,$E36*H36)</f>
        <v>85</v>
      </c>
      <c r="J36" s="4">
        <v>85</v>
      </c>
      <c r="K36" s="5">
        <f t="shared" si="70"/>
        <v>21.25</v>
      </c>
      <c r="L36" s="8">
        <f>MIN(100,$D36*K36)</f>
        <v>31.875</v>
      </c>
      <c r="M36" s="50">
        <f>MIN(100,$E36*L36)</f>
        <v>85</v>
      </c>
      <c r="N36" s="4">
        <v>100</v>
      </c>
      <c r="O36" s="5">
        <f t="shared" si="73"/>
        <v>25</v>
      </c>
      <c r="P36" s="8">
        <f>MIN(100,$D36*O36)</f>
        <v>37.5</v>
      </c>
      <c r="Q36" s="50">
        <f>MIN(100,$E36*P36)</f>
        <v>100</v>
      </c>
      <c r="R36" s="4">
        <v>90</v>
      </c>
      <c r="S36" s="5">
        <f t="shared" si="76"/>
        <v>22.5</v>
      </c>
      <c r="T36" s="8">
        <f>MIN(100,$D36*S36)</f>
        <v>33.75</v>
      </c>
      <c r="U36" s="50">
        <f>MIN(100,$E36*T36)</f>
        <v>90</v>
      </c>
      <c r="V36" s="4">
        <v>85</v>
      </c>
      <c r="W36" s="5">
        <f t="shared" si="79"/>
        <v>21.25</v>
      </c>
      <c r="X36" s="8">
        <f>MIN(100,$D36*W36)</f>
        <v>31.875</v>
      </c>
      <c r="Y36" s="50">
        <f>MIN(100,$E36*X36)</f>
        <v>85</v>
      </c>
      <c r="Z36" s="4">
        <v>90</v>
      </c>
      <c r="AA36" s="5">
        <f t="shared" si="82"/>
        <v>22.5</v>
      </c>
      <c r="AB36" s="8">
        <f>MIN(100,$D36*AA36)</f>
        <v>33.75</v>
      </c>
      <c r="AC36" s="50">
        <f>MIN(100,$E36*AB36)</f>
        <v>90</v>
      </c>
    </row>
    <row r="37" spans="1:29" s="4" customFormat="1" x14ac:dyDescent="0.25">
      <c r="A37" s="11" t="str">
        <f>'1_Fire_Script'!A38</f>
        <v>eSHRUBS_SECONDARY_LAYER_HEIGHT</v>
      </c>
      <c r="B37" t="s">
        <v>320</v>
      </c>
      <c r="C37" s="44">
        <v>0.25</v>
      </c>
      <c r="D37" s="35">
        <v>1.5</v>
      </c>
      <c r="E37" s="39">
        <f t="shared" si="66"/>
        <v>2.6666666666666665</v>
      </c>
      <c r="F37" s="4">
        <v>0.3</v>
      </c>
      <c r="G37" s="5">
        <f t="shared" si="67"/>
        <v>7.4999999999999997E-2</v>
      </c>
      <c r="H37" s="8">
        <f t="shared" si="68"/>
        <v>0.11249999999999999</v>
      </c>
      <c r="I37" s="50">
        <f t="shared" si="69"/>
        <v>0.29999999999999993</v>
      </c>
      <c r="J37" s="4">
        <v>2</v>
      </c>
      <c r="K37" s="5">
        <f t="shared" si="70"/>
        <v>0.5</v>
      </c>
      <c r="L37" s="8">
        <f t="shared" ref="L37" si="85">$D37*K37</f>
        <v>0.75</v>
      </c>
      <c r="M37" s="50">
        <f t="shared" ref="M37" si="86">$E37*L37</f>
        <v>2</v>
      </c>
      <c r="O37" s="5">
        <f t="shared" si="73"/>
        <v>0</v>
      </c>
      <c r="P37" s="8">
        <f t="shared" ref="P37" si="87">$D37*O37</f>
        <v>0</v>
      </c>
      <c r="Q37" s="50">
        <f t="shared" ref="Q37" si="88">$E37*P37</f>
        <v>0</v>
      </c>
      <c r="R37" s="4">
        <v>1</v>
      </c>
      <c r="S37" s="5">
        <f t="shared" si="76"/>
        <v>0.25</v>
      </c>
      <c r="T37" s="8">
        <f t="shared" ref="T37" si="89">$D37*S37</f>
        <v>0.375</v>
      </c>
      <c r="U37" s="50">
        <f t="shared" ref="U37" si="90">$E37*T37</f>
        <v>1</v>
      </c>
      <c r="W37" s="5">
        <f t="shared" si="79"/>
        <v>0</v>
      </c>
      <c r="X37" s="8">
        <f t="shared" ref="X37" si="91">$D37*W37</f>
        <v>0</v>
      </c>
      <c r="Y37" s="50">
        <f t="shared" ref="Y37" si="92">$E37*X37</f>
        <v>0</v>
      </c>
      <c r="AA37" s="5">
        <f t="shared" si="82"/>
        <v>0</v>
      </c>
      <c r="AB37" s="8">
        <f t="shared" ref="AB37" si="93">$D37*AA37</f>
        <v>0</v>
      </c>
      <c r="AC37" s="50">
        <f t="shared" ref="AC37" si="94">$E37*AB37</f>
        <v>0</v>
      </c>
    </row>
    <row r="38" spans="1:29" s="4" customFormat="1" x14ac:dyDescent="0.25">
      <c r="A38" s="11" t="str">
        <f>'1_Fire_Script'!A39</f>
        <v>eSHRUBS_SECONDARY_LAYER_PERCENT_COVER</v>
      </c>
      <c r="B38" t="s">
        <v>321</v>
      </c>
      <c r="C38" s="44">
        <v>0.25</v>
      </c>
      <c r="D38" s="35">
        <v>1.5</v>
      </c>
      <c r="E38" s="39">
        <f t="shared" si="66"/>
        <v>2.6666666666666665</v>
      </c>
      <c r="F38" s="4">
        <v>1.2</v>
      </c>
      <c r="G38" s="5">
        <f t="shared" si="67"/>
        <v>0.3</v>
      </c>
      <c r="H38" s="8">
        <f>MIN(100,$D38*G38)</f>
        <v>0.44999999999999996</v>
      </c>
      <c r="I38" s="50">
        <f>MIN(100,$E38*H38)</f>
        <v>1.1999999999999997</v>
      </c>
      <c r="J38" s="4">
        <v>5</v>
      </c>
      <c r="K38" s="5">
        <f t="shared" si="70"/>
        <v>1.25</v>
      </c>
      <c r="L38" s="8">
        <f>MIN(100,$D38*K38)</f>
        <v>1.875</v>
      </c>
      <c r="M38" s="50">
        <f>MIN(100,$E38*L38)</f>
        <v>5</v>
      </c>
      <c r="O38" s="5">
        <f t="shared" si="73"/>
        <v>0</v>
      </c>
      <c r="P38" s="8">
        <f>MIN(100,$D38*O38)</f>
        <v>0</v>
      </c>
      <c r="Q38" s="50">
        <f>MIN(100,$E38*P38)</f>
        <v>0</v>
      </c>
      <c r="R38" s="4">
        <v>20</v>
      </c>
      <c r="S38" s="5">
        <f t="shared" si="76"/>
        <v>5</v>
      </c>
      <c r="T38" s="8">
        <f>MIN(100,$D38*S38)</f>
        <v>7.5</v>
      </c>
      <c r="U38" s="50">
        <f>MIN(100,$E38*T38)</f>
        <v>20</v>
      </c>
      <c r="W38" s="5">
        <f t="shared" si="79"/>
        <v>0</v>
      </c>
      <c r="X38" s="8">
        <f>MIN(100,$D38*W38)</f>
        <v>0</v>
      </c>
      <c r="Y38" s="50">
        <f>MIN(100,$E38*X38)</f>
        <v>0</v>
      </c>
      <c r="AA38" s="5">
        <f t="shared" si="82"/>
        <v>0</v>
      </c>
      <c r="AB38" s="8">
        <f>MIN(100,$D38*AA38)</f>
        <v>0</v>
      </c>
      <c r="AC38" s="50">
        <f>MIN(100,$E38*AB38)</f>
        <v>0</v>
      </c>
    </row>
    <row r="39" spans="1:29" s="4" customFormat="1" x14ac:dyDescent="0.25">
      <c r="A39" s="11" t="str">
        <f>'1_Fire_Script'!A40</f>
        <v>eSHRUBS_SECONDARY_LAYER_PERCENT_LIVE</v>
      </c>
      <c r="B39" t="s">
        <v>322</v>
      </c>
      <c r="C39" s="44">
        <v>0.25</v>
      </c>
      <c r="D39" s="35">
        <v>1.5</v>
      </c>
      <c r="E39" s="39">
        <f t="shared" si="66"/>
        <v>2.6666666666666665</v>
      </c>
      <c r="F39" s="4">
        <v>95</v>
      </c>
      <c r="G39" s="5">
        <f t="shared" si="67"/>
        <v>23.75</v>
      </c>
      <c r="H39" s="8">
        <f>MIN(100,$D39*G39)</f>
        <v>35.625</v>
      </c>
      <c r="I39" s="50">
        <f>MIN(100,$E39*H39)</f>
        <v>95</v>
      </c>
      <c r="J39" s="4">
        <v>85</v>
      </c>
      <c r="K39" s="5">
        <f t="shared" si="70"/>
        <v>21.25</v>
      </c>
      <c r="L39" s="8">
        <f>MIN(100,$D39*K39)</f>
        <v>31.875</v>
      </c>
      <c r="M39" s="50">
        <f>MIN(100,$E39*L39)</f>
        <v>85</v>
      </c>
      <c r="O39" s="5">
        <f t="shared" si="73"/>
        <v>0</v>
      </c>
      <c r="P39" s="8">
        <f>MIN(100,$D39*O39)</f>
        <v>0</v>
      </c>
      <c r="Q39" s="50">
        <f>MIN(100,$E39*P39)</f>
        <v>0</v>
      </c>
      <c r="R39" s="4">
        <v>90</v>
      </c>
      <c r="S39" s="5">
        <f t="shared" si="76"/>
        <v>22.5</v>
      </c>
      <c r="T39" s="8">
        <f>MIN(100,$D39*S39)</f>
        <v>33.75</v>
      </c>
      <c r="U39" s="50">
        <f>MIN(100,$E39*T39)</f>
        <v>90</v>
      </c>
      <c r="W39" s="5">
        <f t="shared" si="79"/>
        <v>0</v>
      </c>
      <c r="X39" s="8">
        <f>MIN(100,$D39*W39)</f>
        <v>0</v>
      </c>
      <c r="Y39" s="50">
        <f>MIN(100,$E39*X39)</f>
        <v>0</v>
      </c>
      <c r="AA39" s="5">
        <f t="shared" si="82"/>
        <v>0</v>
      </c>
      <c r="AB39" s="8">
        <f>MIN(100,$D39*AA39)</f>
        <v>0</v>
      </c>
      <c r="AC39" s="50">
        <f>MIN(100,$E39*AB39)</f>
        <v>0</v>
      </c>
    </row>
    <row r="40" spans="1:29" s="4" customFormat="1" x14ac:dyDescent="0.25">
      <c r="A40" s="11" t="str">
        <f>'1_Fire_Script'!A41</f>
        <v>eHERBACEOUS_PRIMARY_LAYER_HEIGHT</v>
      </c>
      <c r="B40" t="s">
        <v>323</v>
      </c>
      <c r="C40" s="44">
        <v>0.25</v>
      </c>
      <c r="D40" s="37">
        <f t="shared" ref="D40:D47" si="95" xml:space="preserve"> 1/0.25</f>
        <v>4</v>
      </c>
      <c r="E40" s="23">
        <v>1.25</v>
      </c>
      <c r="F40" s="4">
        <v>0.9</v>
      </c>
      <c r="G40" s="5">
        <f>$C40*F40</f>
        <v>0.22500000000000001</v>
      </c>
      <c r="H40" s="8">
        <f>$D40*G40</f>
        <v>0.9</v>
      </c>
      <c r="I40" s="50">
        <f>$E40*H40</f>
        <v>1.125</v>
      </c>
      <c r="K40" s="5">
        <f>$C40*J40</f>
        <v>0</v>
      </c>
      <c r="L40" s="8">
        <f>$D40*K40</f>
        <v>0</v>
      </c>
      <c r="M40" s="50">
        <f>L40</f>
        <v>0</v>
      </c>
      <c r="N40" s="4">
        <v>2</v>
      </c>
      <c r="O40" s="5">
        <f>$C40*N40</f>
        <v>0.5</v>
      </c>
      <c r="P40" s="8">
        <f>$D40*O40</f>
        <v>2</v>
      </c>
      <c r="Q40" s="50">
        <f>P40</f>
        <v>2</v>
      </c>
      <c r="R40" s="4">
        <v>1</v>
      </c>
      <c r="S40" s="5">
        <f>$C40*R40</f>
        <v>0.25</v>
      </c>
      <c r="T40" s="8">
        <f>$D40*S40</f>
        <v>1</v>
      </c>
      <c r="U40" s="50">
        <f>T40</f>
        <v>1</v>
      </c>
      <c r="V40" s="4">
        <v>2.5</v>
      </c>
      <c r="W40" s="5">
        <f>$C40*V40</f>
        <v>0.625</v>
      </c>
      <c r="X40" s="8">
        <f>$D40*W40</f>
        <v>2.5</v>
      </c>
      <c r="Y40" s="50">
        <f>X40</f>
        <v>2.5</v>
      </c>
      <c r="Z40" s="4">
        <v>2</v>
      </c>
      <c r="AA40" s="5">
        <f>$C40*Z40</f>
        <v>0.5</v>
      </c>
      <c r="AB40" s="8">
        <f>$D40*AA40</f>
        <v>2</v>
      </c>
      <c r="AC40" s="50">
        <f>AB40</f>
        <v>2</v>
      </c>
    </row>
    <row r="41" spans="1:29" s="4" customFormat="1" x14ac:dyDescent="0.25">
      <c r="A41" s="11" t="str">
        <f>'1_Fire_Script'!A42</f>
        <v>eHERBACEOUS_PRIMARY_LAYER_LOADING</v>
      </c>
      <c r="B41" t="s">
        <v>324</v>
      </c>
      <c r="C41" s="44">
        <v>0.25</v>
      </c>
      <c r="D41" s="37">
        <f t="shared" si="95"/>
        <v>4</v>
      </c>
      <c r="E41" s="23">
        <v>1.25</v>
      </c>
      <c r="F41" s="4">
        <v>0.1</v>
      </c>
      <c r="G41" s="5">
        <f t="shared" si="67"/>
        <v>2.5000000000000001E-2</v>
      </c>
      <c r="H41" s="8">
        <f t="shared" ref="H41:H46" si="96">$D41*G41</f>
        <v>0.1</v>
      </c>
      <c r="I41" s="50">
        <f t="shared" si="69"/>
        <v>0.125</v>
      </c>
      <c r="K41" s="5">
        <f t="shared" ref="K41:K47" si="97">$C41*J41</f>
        <v>0</v>
      </c>
      <c r="L41" s="8">
        <f t="shared" ref="L41:L42" si="98">$D41*K41</f>
        <v>0</v>
      </c>
      <c r="M41" s="50">
        <f t="shared" ref="M41" si="99">$E41*L41</f>
        <v>0</v>
      </c>
      <c r="N41" s="4">
        <v>1</v>
      </c>
      <c r="O41" s="5">
        <f t="shared" ref="O41:O47" si="100">$C41*N41</f>
        <v>0.25</v>
      </c>
      <c r="P41" s="8">
        <f t="shared" ref="P41:P42" si="101">$D41*O41</f>
        <v>1</v>
      </c>
      <c r="Q41" s="50">
        <f t="shared" ref="Q41" si="102">$E41*P41</f>
        <v>1.25</v>
      </c>
      <c r="R41" s="4">
        <v>0.01</v>
      </c>
      <c r="S41" s="5">
        <f t="shared" ref="S41:S47" si="103">$C41*R41</f>
        <v>2.5000000000000001E-3</v>
      </c>
      <c r="T41" s="8">
        <f t="shared" ref="T41:T42" si="104">$D41*S41</f>
        <v>0.01</v>
      </c>
      <c r="U41" s="50">
        <f t="shared" ref="U41" si="105">$E41*T41</f>
        <v>1.2500000000000001E-2</v>
      </c>
      <c r="V41" s="4">
        <v>0.4</v>
      </c>
      <c r="W41" s="5">
        <f t="shared" ref="W41:W47" si="106">$C41*V41</f>
        <v>0.1</v>
      </c>
      <c r="X41" s="8">
        <f t="shared" ref="X41:X42" si="107">$D41*W41</f>
        <v>0.4</v>
      </c>
      <c r="Y41" s="50">
        <f t="shared" ref="Y41" si="108">$E41*X41</f>
        <v>0.5</v>
      </c>
      <c r="Z41" s="4">
        <v>0.1</v>
      </c>
      <c r="AA41" s="5">
        <f t="shared" ref="AA41:AA47" si="109">$C41*Z41</f>
        <v>2.5000000000000001E-2</v>
      </c>
      <c r="AB41" s="8">
        <f t="shared" ref="AB41:AB42" si="110">$D41*AA41</f>
        <v>0.1</v>
      </c>
      <c r="AC41" s="50">
        <f t="shared" ref="AC41" si="111">$E41*AB41</f>
        <v>0.125</v>
      </c>
    </row>
    <row r="42" spans="1:29" s="4" customFormat="1" x14ac:dyDescent="0.25">
      <c r="A42" s="11" t="str">
        <f>'1_Fire_Script'!A43</f>
        <v>eHERBACEOUS_PRIMARY_LAYER_PERCENT_COVER</v>
      </c>
      <c r="B42" t="s">
        <v>325</v>
      </c>
      <c r="C42" s="44">
        <v>0.25</v>
      </c>
      <c r="D42" s="37">
        <f t="shared" si="95"/>
        <v>4</v>
      </c>
      <c r="E42" s="23">
        <v>1.25</v>
      </c>
      <c r="F42" s="4">
        <v>0.7</v>
      </c>
      <c r="G42" s="5">
        <f t="shared" si="67"/>
        <v>0.17499999999999999</v>
      </c>
      <c r="H42" s="8">
        <f t="shared" si="96"/>
        <v>0.7</v>
      </c>
      <c r="I42" s="50">
        <f>MIN(100,$E42*H42)</f>
        <v>0.875</v>
      </c>
      <c r="K42" s="5">
        <f t="shared" si="97"/>
        <v>0</v>
      </c>
      <c r="L42" s="8">
        <f t="shared" si="98"/>
        <v>0</v>
      </c>
      <c r="M42" s="50">
        <f>MIN(100,$E42*L42)</f>
        <v>0</v>
      </c>
      <c r="N42" s="4">
        <v>90</v>
      </c>
      <c r="O42" s="5">
        <f t="shared" si="100"/>
        <v>22.5</v>
      </c>
      <c r="P42" s="8">
        <f t="shared" si="101"/>
        <v>90</v>
      </c>
      <c r="Q42" s="50">
        <f>MIN(100,$E42*P42)</f>
        <v>100</v>
      </c>
      <c r="R42" s="4">
        <v>2</v>
      </c>
      <c r="S42" s="5">
        <f t="shared" si="103"/>
        <v>0.5</v>
      </c>
      <c r="T42" s="8">
        <f t="shared" si="104"/>
        <v>2</v>
      </c>
      <c r="U42" s="50">
        <f>MIN(100,$E42*T42)</f>
        <v>2.5</v>
      </c>
      <c r="V42" s="4">
        <v>30</v>
      </c>
      <c r="W42" s="5">
        <f t="shared" si="106"/>
        <v>7.5</v>
      </c>
      <c r="X42" s="8">
        <f t="shared" si="107"/>
        <v>30</v>
      </c>
      <c r="Y42" s="50">
        <f>MIN(100,$E42*X42)</f>
        <v>37.5</v>
      </c>
      <c r="Z42" s="4">
        <v>20</v>
      </c>
      <c r="AA42" s="5">
        <f t="shared" si="109"/>
        <v>5</v>
      </c>
      <c r="AB42" s="8">
        <f t="shared" si="110"/>
        <v>20</v>
      </c>
      <c r="AC42" s="50">
        <f>MIN(100,$E42*AB42)</f>
        <v>25</v>
      </c>
    </row>
    <row r="43" spans="1:29" s="4" customFormat="1" x14ac:dyDescent="0.25">
      <c r="A43" s="11" t="str">
        <f>'1_Fire_Script'!A44</f>
        <v>eHERBACEOUS_PRIMARY_LAYER_PERCENT_LIVE</v>
      </c>
      <c r="B43" t="s">
        <v>326</v>
      </c>
      <c r="C43" s="44">
        <v>0.25</v>
      </c>
      <c r="D43" s="37">
        <f t="shared" si="95"/>
        <v>4</v>
      </c>
      <c r="E43" s="23">
        <v>1.25</v>
      </c>
      <c r="F43" s="4">
        <v>95</v>
      </c>
      <c r="G43" s="5">
        <f t="shared" si="67"/>
        <v>23.75</v>
      </c>
      <c r="H43" s="8">
        <f>MIN(100,$D43*G43)</f>
        <v>95</v>
      </c>
      <c r="I43" s="50">
        <f>MIN(100,$E43*H43)</f>
        <v>100</v>
      </c>
      <c r="K43" s="5">
        <f t="shared" si="97"/>
        <v>0</v>
      </c>
      <c r="L43" s="8">
        <f>MIN(100,$D43*K43)</f>
        <v>0</v>
      </c>
      <c r="M43" s="50">
        <f>MIN(100,$E43*L43)</f>
        <v>0</v>
      </c>
      <c r="N43" s="4">
        <v>85</v>
      </c>
      <c r="O43" s="5">
        <f t="shared" si="100"/>
        <v>21.25</v>
      </c>
      <c r="P43" s="8">
        <f>MIN(100,$D43*O43)</f>
        <v>85</v>
      </c>
      <c r="Q43" s="50">
        <f>MIN(100,$E43*P43)</f>
        <v>100</v>
      </c>
      <c r="R43" s="4">
        <v>90</v>
      </c>
      <c r="S43" s="5">
        <f t="shared" si="103"/>
        <v>22.5</v>
      </c>
      <c r="T43" s="8">
        <f>MIN(100,$D43*S43)</f>
        <v>90</v>
      </c>
      <c r="U43" s="50">
        <f>MIN(100,$E43*T43)</f>
        <v>100</v>
      </c>
      <c r="V43" s="4">
        <v>80</v>
      </c>
      <c r="W43" s="5">
        <f t="shared" si="106"/>
        <v>20</v>
      </c>
      <c r="X43" s="8">
        <f>MIN(100,$D43*W43)</f>
        <v>80</v>
      </c>
      <c r="Y43" s="50">
        <f>MIN(100,$E43*X43)</f>
        <v>100</v>
      </c>
      <c r="Z43" s="4">
        <v>60</v>
      </c>
      <c r="AA43" s="5">
        <f t="shared" si="109"/>
        <v>15</v>
      </c>
      <c r="AB43" s="8">
        <f>MIN(100,$D43*AA43)</f>
        <v>60</v>
      </c>
      <c r="AC43" s="50">
        <f>MIN(100,$E43*AB43)</f>
        <v>75</v>
      </c>
    </row>
    <row r="44" spans="1:29" s="4" customFormat="1" x14ac:dyDescent="0.25">
      <c r="A44" s="11" t="str">
        <f>'1_Fire_Script'!A45</f>
        <v>eHERBACEOUS_SECONDARY_LAYER_HEIGHT</v>
      </c>
      <c r="B44" t="s">
        <v>327</v>
      </c>
      <c r="C44" s="44">
        <v>0.25</v>
      </c>
      <c r="D44" s="37">
        <f t="shared" si="95"/>
        <v>4</v>
      </c>
      <c r="E44" s="23">
        <v>1.25</v>
      </c>
      <c r="F44" s="4">
        <v>0.9</v>
      </c>
      <c r="G44" s="5">
        <f t="shared" si="67"/>
        <v>0.22500000000000001</v>
      </c>
      <c r="H44" s="8">
        <f t="shared" si="96"/>
        <v>0.9</v>
      </c>
      <c r="I44" s="50">
        <f>$E44*H44</f>
        <v>1.125</v>
      </c>
      <c r="K44" s="5">
        <f t="shared" si="97"/>
        <v>0</v>
      </c>
      <c r="L44" s="8">
        <f t="shared" ref="L44:L46" si="112">$D44*K44</f>
        <v>0</v>
      </c>
      <c r="M44" s="50">
        <f>L44</f>
        <v>0</v>
      </c>
      <c r="N44" s="4">
        <v>1</v>
      </c>
      <c r="O44" s="5">
        <f t="shared" si="100"/>
        <v>0.25</v>
      </c>
      <c r="P44" s="8">
        <f t="shared" ref="P44:P46" si="113">$D44*O44</f>
        <v>1</v>
      </c>
      <c r="Q44" s="50">
        <f>P44</f>
        <v>1</v>
      </c>
      <c r="R44" s="4">
        <v>0.5</v>
      </c>
      <c r="S44" s="5">
        <f t="shared" si="103"/>
        <v>0.125</v>
      </c>
      <c r="T44" s="8">
        <f t="shared" ref="T44:T46" si="114">$D44*S44</f>
        <v>0.5</v>
      </c>
      <c r="U44" s="50">
        <f>T44</f>
        <v>0.5</v>
      </c>
      <c r="W44" s="5">
        <f t="shared" si="106"/>
        <v>0</v>
      </c>
      <c r="X44" s="8">
        <f t="shared" ref="X44:X46" si="115">$D44*W44</f>
        <v>0</v>
      </c>
      <c r="Y44" s="50">
        <f>X44</f>
        <v>0</v>
      </c>
      <c r="Z44" s="4">
        <v>1</v>
      </c>
      <c r="AA44" s="5">
        <f t="shared" si="109"/>
        <v>0.25</v>
      </c>
      <c r="AB44" s="8">
        <f t="shared" ref="AB44:AB46" si="116">$D44*AA44</f>
        <v>1</v>
      </c>
      <c r="AC44" s="50">
        <f>AB44</f>
        <v>1</v>
      </c>
    </row>
    <row r="45" spans="1:29" s="4" customFormat="1" x14ac:dyDescent="0.25">
      <c r="A45" s="11" t="str">
        <f>'1_Fire_Script'!A46</f>
        <v>eHERBACEOUS_SECONDARY_LAYER_LOADING</v>
      </c>
      <c r="B45" t="s">
        <v>328</v>
      </c>
      <c r="C45" s="44">
        <v>0.25</v>
      </c>
      <c r="D45" s="37">
        <f t="shared" si="95"/>
        <v>4</v>
      </c>
      <c r="E45" s="23">
        <v>1.25</v>
      </c>
      <c r="F45" s="4">
        <v>0.1</v>
      </c>
      <c r="G45" s="5">
        <f t="shared" si="67"/>
        <v>2.5000000000000001E-2</v>
      </c>
      <c r="H45" s="8">
        <f t="shared" si="96"/>
        <v>0.1</v>
      </c>
      <c r="I45" s="50">
        <f t="shared" si="69"/>
        <v>0.125</v>
      </c>
      <c r="K45" s="5">
        <f t="shared" si="97"/>
        <v>0</v>
      </c>
      <c r="L45" s="8">
        <f t="shared" si="112"/>
        <v>0</v>
      </c>
      <c r="M45" s="50">
        <f t="shared" ref="M45" si="117">$E45*L45</f>
        <v>0</v>
      </c>
      <c r="N45" s="4">
        <v>0.01</v>
      </c>
      <c r="O45" s="5">
        <f t="shared" si="100"/>
        <v>2.5000000000000001E-3</v>
      </c>
      <c r="P45" s="8">
        <f t="shared" si="113"/>
        <v>0.01</v>
      </c>
      <c r="Q45" s="50">
        <f t="shared" ref="Q45" si="118">$E45*P45</f>
        <v>1.2500000000000001E-2</v>
      </c>
      <c r="R45" s="4">
        <v>0.02</v>
      </c>
      <c r="S45" s="5">
        <f t="shared" si="103"/>
        <v>5.0000000000000001E-3</v>
      </c>
      <c r="T45" s="8">
        <f t="shared" si="114"/>
        <v>0.02</v>
      </c>
      <c r="U45" s="50">
        <f t="shared" ref="U45" si="119">$E45*T45</f>
        <v>2.5000000000000001E-2</v>
      </c>
      <c r="W45" s="5">
        <f t="shared" si="106"/>
        <v>0</v>
      </c>
      <c r="X45" s="8">
        <f t="shared" si="115"/>
        <v>0</v>
      </c>
      <c r="Y45" s="50">
        <f t="shared" ref="Y45" si="120">$E45*X45</f>
        <v>0</v>
      </c>
      <c r="Z45" s="4">
        <v>0.1</v>
      </c>
      <c r="AA45" s="5">
        <f t="shared" si="109"/>
        <v>2.5000000000000001E-2</v>
      </c>
      <c r="AB45" s="8">
        <f t="shared" si="116"/>
        <v>0.1</v>
      </c>
      <c r="AC45" s="50">
        <f t="shared" ref="AC45" si="121">$E45*AB45</f>
        <v>0.125</v>
      </c>
    </row>
    <row r="46" spans="1:29" s="4" customFormat="1" x14ac:dyDescent="0.25">
      <c r="A46" s="11" t="str">
        <f>'1_Fire_Script'!A47</f>
        <v>eHERBACEOUS_SECONDARY_LAYER_PERCENT_COVER</v>
      </c>
      <c r="B46" t="s">
        <v>329</v>
      </c>
      <c r="C46" s="44">
        <v>0.25</v>
      </c>
      <c r="D46" s="37">
        <f t="shared" si="95"/>
        <v>4</v>
      </c>
      <c r="E46" s="23">
        <v>1.25</v>
      </c>
      <c r="F46" s="4">
        <v>0.2</v>
      </c>
      <c r="G46" s="5">
        <f t="shared" si="67"/>
        <v>0.05</v>
      </c>
      <c r="H46" s="8">
        <f t="shared" si="96"/>
        <v>0.2</v>
      </c>
      <c r="I46" s="50">
        <f>MIN(100,$E46*H46)</f>
        <v>0.25</v>
      </c>
      <c r="K46" s="5">
        <f t="shared" si="97"/>
        <v>0</v>
      </c>
      <c r="L46" s="8">
        <f t="shared" si="112"/>
        <v>0</v>
      </c>
      <c r="M46" s="50">
        <f>MIN(100,$E46*L46)</f>
        <v>0</v>
      </c>
      <c r="N46" s="4">
        <v>8</v>
      </c>
      <c r="O46" s="5">
        <f t="shared" si="100"/>
        <v>2</v>
      </c>
      <c r="P46" s="8">
        <f t="shared" si="113"/>
        <v>8</v>
      </c>
      <c r="Q46" s="50">
        <f>MIN(100,$E46*P46)</f>
        <v>10</v>
      </c>
      <c r="R46" s="4">
        <v>5</v>
      </c>
      <c r="S46" s="5">
        <f t="shared" si="103"/>
        <v>1.25</v>
      </c>
      <c r="T46" s="8">
        <f t="shared" si="114"/>
        <v>5</v>
      </c>
      <c r="U46" s="50">
        <f>MIN(100,$E46*T46)</f>
        <v>6.25</v>
      </c>
      <c r="W46" s="5">
        <f t="shared" si="106"/>
        <v>0</v>
      </c>
      <c r="X46" s="8">
        <f t="shared" si="115"/>
        <v>0</v>
      </c>
      <c r="Y46" s="50">
        <f>MIN(100,$E46*X46)</f>
        <v>0</v>
      </c>
      <c r="Z46" s="4">
        <v>20</v>
      </c>
      <c r="AA46" s="5">
        <f t="shared" si="109"/>
        <v>5</v>
      </c>
      <c r="AB46" s="8">
        <f t="shared" si="116"/>
        <v>20</v>
      </c>
      <c r="AC46" s="50">
        <f>MIN(100,$E46*AB46)</f>
        <v>25</v>
      </c>
    </row>
    <row r="47" spans="1:29" s="4" customFormat="1" x14ac:dyDescent="0.25">
      <c r="A47" s="11" t="str">
        <f>'1_Fire_Script'!A48</f>
        <v>eHERBACEOUS_SECONDARY_LAYER_PERCENT_LIVE</v>
      </c>
      <c r="B47" t="s">
        <v>330</v>
      </c>
      <c r="C47" s="44">
        <v>0.25</v>
      </c>
      <c r="D47" s="37">
        <f t="shared" si="95"/>
        <v>4</v>
      </c>
      <c r="E47" s="23">
        <v>1.25</v>
      </c>
      <c r="F47" s="4">
        <v>85</v>
      </c>
      <c r="G47" s="5">
        <f t="shared" si="67"/>
        <v>21.25</v>
      </c>
      <c r="H47" s="8">
        <f>MIN(100,$D47*G47)</f>
        <v>85</v>
      </c>
      <c r="I47" s="50">
        <f>MIN(100,$E47*H47)</f>
        <v>100</v>
      </c>
      <c r="K47" s="5">
        <f t="shared" si="97"/>
        <v>0</v>
      </c>
      <c r="L47" s="8">
        <f>MIN(100,$D47*K47)</f>
        <v>0</v>
      </c>
      <c r="M47" s="50">
        <f>MIN(100,$E47*L47)</f>
        <v>0</v>
      </c>
      <c r="N47" s="4">
        <v>70</v>
      </c>
      <c r="O47" s="5">
        <f t="shared" si="100"/>
        <v>17.5</v>
      </c>
      <c r="P47" s="8">
        <f>MIN(100,$D47*O47)</f>
        <v>70</v>
      </c>
      <c r="Q47" s="50">
        <f>MIN(100,$E47*P47)</f>
        <v>87.5</v>
      </c>
      <c r="R47" s="4">
        <v>90</v>
      </c>
      <c r="S47" s="5">
        <f t="shared" si="103"/>
        <v>22.5</v>
      </c>
      <c r="T47" s="8">
        <f>MIN(100,$D47*S47)</f>
        <v>90</v>
      </c>
      <c r="U47" s="50">
        <f>MIN(100,$E47*T47)</f>
        <v>100</v>
      </c>
      <c r="W47" s="5">
        <f t="shared" si="106"/>
        <v>0</v>
      </c>
      <c r="X47" s="8">
        <f>MIN(100,$D47*W47)</f>
        <v>0</v>
      </c>
      <c r="Y47" s="50">
        <f>MIN(100,$E47*X47)</f>
        <v>0</v>
      </c>
      <c r="Z47" s="4">
        <v>60</v>
      </c>
      <c r="AA47" s="5">
        <f t="shared" si="109"/>
        <v>15</v>
      </c>
      <c r="AB47" s="8">
        <f>MIN(100,$D47*AA47)</f>
        <v>60</v>
      </c>
      <c r="AC47" s="50">
        <f>MIN(100,$E47*AB47)</f>
        <v>75</v>
      </c>
    </row>
    <row r="48" spans="1:29" s="4" customFormat="1" x14ac:dyDescent="0.25">
      <c r="A48" s="11" t="str">
        <f>'1_Fire_Script'!A49</f>
        <v>eWOODY_FUEL_ALL_DOWNED_WOODY_FUEL_DEPTH</v>
      </c>
      <c r="B48" t="s">
        <v>331</v>
      </c>
      <c r="C48" s="44">
        <v>0.25</v>
      </c>
      <c r="D48" s="35">
        <v>1.25</v>
      </c>
      <c r="E48" s="39">
        <f>1/(0.25*1.25)</f>
        <v>3.2</v>
      </c>
      <c r="F48" s="4">
        <v>4</v>
      </c>
      <c r="G48" s="5">
        <f>$C48*F48</f>
        <v>1</v>
      </c>
      <c r="H48" s="8">
        <f t="shared" ref="H48:H55" si="122">$D48*G48</f>
        <v>1.25</v>
      </c>
      <c r="I48" s="50">
        <f t="shared" si="69"/>
        <v>4</v>
      </c>
      <c r="J48" s="4">
        <v>1</v>
      </c>
      <c r="K48" s="5">
        <f>$C48*J48</f>
        <v>0.25</v>
      </c>
      <c r="L48" s="8">
        <f t="shared" ref="L48:L55" si="123">$D48*K48</f>
        <v>0.3125</v>
      </c>
      <c r="M48" s="50">
        <f t="shared" ref="M48:M55" si="124">$E48*L48</f>
        <v>1</v>
      </c>
      <c r="O48" s="5">
        <f>$C48*N48</f>
        <v>0</v>
      </c>
      <c r="P48" s="8">
        <f t="shared" ref="P48:P55" si="125">$D48*O48</f>
        <v>0</v>
      </c>
      <c r="Q48" s="50">
        <f t="shared" ref="Q48:Q55" si="126">$E48*P48</f>
        <v>0</v>
      </c>
      <c r="R48" s="4">
        <v>0.5</v>
      </c>
      <c r="S48" s="5">
        <f>$C48*R48</f>
        <v>0.125</v>
      </c>
      <c r="T48" s="8">
        <f t="shared" ref="T48:T55" si="127">$D48*S48</f>
        <v>0.15625</v>
      </c>
      <c r="U48" s="50">
        <f t="shared" ref="U48:U55" si="128">$E48*T48</f>
        <v>0.5</v>
      </c>
      <c r="V48" s="4">
        <v>1</v>
      </c>
      <c r="W48" s="5">
        <f>$C48*V48</f>
        <v>0.25</v>
      </c>
      <c r="X48" s="8">
        <f t="shared" ref="X48:X55" si="129">$D48*W48</f>
        <v>0.3125</v>
      </c>
      <c r="Y48" s="50">
        <f t="shared" ref="Y48:Y55" si="130">$E48*X48</f>
        <v>1</v>
      </c>
      <c r="Z48" s="4">
        <v>0.5</v>
      </c>
      <c r="AA48" s="5">
        <f>$C48*Z48</f>
        <v>0.125</v>
      </c>
      <c r="AB48" s="8">
        <f t="shared" ref="AB48:AB55" si="131">$D48*AA48</f>
        <v>0.15625</v>
      </c>
      <c r="AC48" s="50">
        <f t="shared" ref="AC48:AC55" si="132">$E48*AB48</f>
        <v>0.5</v>
      </c>
    </row>
    <row r="49" spans="1:29" s="4" customFormat="1" x14ac:dyDescent="0.25">
      <c r="A49" s="11" t="str">
        <f>'1_Fire_Script'!A50</f>
        <v>eWOODY_FUEL_ALL_DOWNED_WOODY_FUEL_TOTAL_PERCENT_COVER</v>
      </c>
      <c r="B49" t="s">
        <v>332</v>
      </c>
      <c r="C49" s="44">
        <v>0.25</v>
      </c>
      <c r="D49" s="35">
        <v>1.25</v>
      </c>
      <c r="E49" s="39">
        <f>1/(0.25*1.25)</f>
        <v>3.2</v>
      </c>
      <c r="F49" s="4">
        <v>70</v>
      </c>
      <c r="G49" s="5">
        <f t="shared" si="67"/>
        <v>17.5</v>
      </c>
      <c r="H49" s="8">
        <f t="shared" si="122"/>
        <v>21.875</v>
      </c>
      <c r="I49" s="50">
        <f t="shared" si="69"/>
        <v>70</v>
      </c>
      <c r="J49" s="4">
        <v>50</v>
      </c>
      <c r="K49" s="5">
        <f t="shared" ref="K49:K58" si="133">$C49*J49</f>
        <v>12.5</v>
      </c>
      <c r="L49" s="8">
        <f t="shared" si="123"/>
        <v>15.625</v>
      </c>
      <c r="M49" s="50">
        <f t="shared" si="124"/>
        <v>50</v>
      </c>
      <c r="O49" s="5">
        <f t="shared" ref="O49:O58" si="134">$C49*N49</f>
        <v>0</v>
      </c>
      <c r="P49" s="8">
        <f t="shared" si="125"/>
        <v>0</v>
      </c>
      <c r="Q49" s="50">
        <f t="shared" si="126"/>
        <v>0</v>
      </c>
      <c r="R49" s="4">
        <v>30</v>
      </c>
      <c r="S49" s="5">
        <f t="shared" ref="S49:S58" si="135">$C49*R49</f>
        <v>7.5</v>
      </c>
      <c r="T49" s="8">
        <f t="shared" si="127"/>
        <v>9.375</v>
      </c>
      <c r="U49" s="50">
        <f t="shared" si="128"/>
        <v>30</v>
      </c>
      <c r="V49" s="4">
        <v>40</v>
      </c>
      <c r="W49" s="5">
        <f t="shared" ref="W49:W58" si="136">$C49*V49</f>
        <v>10</v>
      </c>
      <c r="X49" s="8">
        <f t="shared" si="129"/>
        <v>12.5</v>
      </c>
      <c r="Y49" s="50">
        <f t="shared" si="130"/>
        <v>40</v>
      </c>
      <c r="Z49" s="4">
        <v>15</v>
      </c>
      <c r="AA49" s="5">
        <f t="shared" ref="AA49:AA58" si="137">$C49*Z49</f>
        <v>3.75</v>
      </c>
      <c r="AB49" s="8">
        <f t="shared" si="131"/>
        <v>4.6875</v>
      </c>
      <c r="AC49" s="50">
        <f t="shared" si="132"/>
        <v>15</v>
      </c>
    </row>
    <row r="50" spans="1:29" s="4" customFormat="1" x14ac:dyDescent="0.25">
      <c r="A50" s="11" t="str">
        <f>'1_Fire_Script'!A51</f>
        <v>eWOODY_FUEL_SOUND_WOOD_LOADINGS_ZERO_TO_THREE_INCHES_ONE_TO_THREE_INCHES</v>
      </c>
      <c r="B50" t="s">
        <v>333</v>
      </c>
      <c r="C50" s="44">
        <v>0.25</v>
      </c>
      <c r="D50" s="35">
        <v>1.25</v>
      </c>
      <c r="E50" s="39">
        <f>1/(0.25*1.25)</f>
        <v>3.2</v>
      </c>
      <c r="F50" s="4">
        <v>2</v>
      </c>
      <c r="G50" s="5">
        <f t="shared" si="67"/>
        <v>0.5</v>
      </c>
      <c r="H50" s="8">
        <f t="shared" si="122"/>
        <v>0.625</v>
      </c>
      <c r="I50" s="50">
        <f t="shared" si="69"/>
        <v>2</v>
      </c>
      <c r="J50" s="4">
        <v>1</v>
      </c>
      <c r="K50" s="5">
        <f t="shared" si="133"/>
        <v>0.25</v>
      </c>
      <c r="L50" s="8">
        <f t="shared" si="123"/>
        <v>0.3125</v>
      </c>
      <c r="M50" s="50">
        <f t="shared" si="124"/>
        <v>1</v>
      </c>
      <c r="O50" s="5">
        <f t="shared" si="134"/>
        <v>0</v>
      </c>
      <c r="P50" s="8">
        <f t="shared" si="125"/>
        <v>0</v>
      </c>
      <c r="Q50" s="50">
        <f t="shared" si="126"/>
        <v>0</v>
      </c>
      <c r="R50" s="4">
        <v>0.5</v>
      </c>
      <c r="S50" s="5">
        <f t="shared" si="135"/>
        <v>0.125</v>
      </c>
      <c r="T50" s="8">
        <f t="shared" si="127"/>
        <v>0.15625</v>
      </c>
      <c r="U50" s="50">
        <f t="shared" si="128"/>
        <v>0.5</v>
      </c>
      <c r="V50" s="4">
        <v>1</v>
      </c>
      <c r="W50" s="5">
        <f t="shared" si="136"/>
        <v>0.25</v>
      </c>
      <c r="X50" s="8">
        <f t="shared" si="129"/>
        <v>0.3125</v>
      </c>
      <c r="Y50" s="50">
        <f t="shared" si="130"/>
        <v>1</v>
      </c>
      <c r="Z50" s="4">
        <v>0.3</v>
      </c>
      <c r="AA50" s="5">
        <f t="shared" si="137"/>
        <v>7.4999999999999997E-2</v>
      </c>
      <c r="AB50" s="8">
        <f t="shared" si="131"/>
        <v>9.375E-2</v>
      </c>
      <c r="AC50" s="50">
        <f t="shared" si="132"/>
        <v>0.30000000000000004</v>
      </c>
    </row>
    <row r="51" spans="1:29" s="4" customFormat="1" x14ac:dyDescent="0.25">
      <c r="A51" s="11" t="str">
        <f>'1_Fire_Script'!A52</f>
        <v>eWOODY_FUEL_SOUND_WOOD_LOADINGS_ZERO_TO_THREE_INCHES_QUARTER_INCH_TO_ONE_INCH</v>
      </c>
      <c r="B51" t="s">
        <v>334</v>
      </c>
      <c r="C51" s="44">
        <v>0.25</v>
      </c>
      <c r="D51" s="35">
        <v>1.25</v>
      </c>
      <c r="E51" s="39">
        <f>1/(0.25*1.25)</f>
        <v>3.2</v>
      </c>
      <c r="F51" s="4">
        <v>1.5</v>
      </c>
      <c r="G51" s="5">
        <f t="shared" si="67"/>
        <v>0.375</v>
      </c>
      <c r="H51" s="8">
        <f t="shared" si="122"/>
        <v>0.46875</v>
      </c>
      <c r="I51" s="50">
        <f t="shared" si="69"/>
        <v>1.5</v>
      </c>
      <c r="J51" s="4">
        <v>1</v>
      </c>
      <c r="K51" s="5">
        <f t="shared" si="133"/>
        <v>0.25</v>
      </c>
      <c r="L51" s="8">
        <f t="shared" si="123"/>
        <v>0.3125</v>
      </c>
      <c r="M51" s="50">
        <f t="shared" si="124"/>
        <v>1</v>
      </c>
      <c r="O51" s="5">
        <f t="shared" si="134"/>
        <v>0</v>
      </c>
      <c r="P51" s="8">
        <f t="shared" si="125"/>
        <v>0</v>
      </c>
      <c r="Q51" s="50">
        <f t="shared" si="126"/>
        <v>0</v>
      </c>
      <c r="R51" s="4">
        <v>0.2</v>
      </c>
      <c r="S51" s="5">
        <f t="shared" si="135"/>
        <v>0.05</v>
      </c>
      <c r="T51" s="8">
        <f t="shared" si="127"/>
        <v>6.25E-2</v>
      </c>
      <c r="U51" s="50">
        <f t="shared" si="128"/>
        <v>0.2</v>
      </c>
      <c r="V51" s="4">
        <v>0.5</v>
      </c>
      <c r="W51" s="5">
        <f t="shared" si="136"/>
        <v>0.125</v>
      </c>
      <c r="X51" s="8">
        <f t="shared" si="129"/>
        <v>0.15625</v>
      </c>
      <c r="Y51" s="50">
        <f t="shared" si="130"/>
        <v>0.5</v>
      </c>
      <c r="Z51" s="4">
        <v>0.4</v>
      </c>
      <c r="AA51" s="5">
        <f t="shared" si="137"/>
        <v>0.1</v>
      </c>
      <c r="AB51" s="8">
        <f t="shared" si="131"/>
        <v>0.125</v>
      </c>
      <c r="AC51" s="50">
        <f t="shared" si="132"/>
        <v>0.4</v>
      </c>
    </row>
    <row r="52" spans="1:29" s="4" customFormat="1" x14ac:dyDescent="0.25">
      <c r="A52" s="11" t="str">
        <f>'1_Fire_Script'!A53</f>
        <v>eWOODY_FUEL_SOUND_WOOD_LOADINGS_ZERO_TO_THREE_INCHES_ZERO_TO_QUARTER_INCH</v>
      </c>
      <c r="B52" t="s">
        <v>335</v>
      </c>
      <c r="C52" s="44">
        <v>0.25</v>
      </c>
      <c r="D52" s="35">
        <v>1.25</v>
      </c>
      <c r="E52" s="39">
        <f>1/(0.25*1.25)</f>
        <v>3.2</v>
      </c>
      <c r="F52" s="4">
        <v>1</v>
      </c>
      <c r="G52" s="5">
        <f t="shared" si="67"/>
        <v>0.25</v>
      </c>
      <c r="H52" s="8">
        <f t="shared" si="122"/>
        <v>0.3125</v>
      </c>
      <c r="I52" s="50">
        <f t="shared" si="69"/>
        <v>1</v>
      </c>
      <c r="J52" s="4">
        <v>0.5</v>
      </c>
      <c r="K52" s="5">
        <f t="shared" si="133"/>
        <v>0.125</v>
      </c>
      <c r="L52" s="8">
        <f t="shared" si="123"/>
        <v>0.15625</v>
      </c>
      <c r="M52" s="50">
        <f t="shared" si="124"/>
        <v>0.5</v>
      </c>
      <c r="O52" s="5">
        <f t="shared" si="134"/>
        <v>0</v>
      </c>
      <c r="P52" s="8">
        <f t="shared" si="125"/>
        <v>0</v>
      </c>
      <c r="Q52" s="50">
        <f t="shared" si="126"/>
        <v>0</v>
      </c>
      <c r="R52" s="4">
        <v>0.1</v>
      </c>
      <c r="S52" s="5">
        <f t="shared" si="135"/>
        <v>2.5000000000000001E-2</v>
      </c>
      <c r="T52" s="8">
        <f t="shared" si="127"/>
        <v>3.125E-2</v>
      </c>
      <c r="U52" s="50">
        <f t="shared" si="128"/>
        <v>0.1</v>
      </c>
      <c r="V52" s="4">
        <v>0.3</v>
      </c>
      <c r="W52" s="5">
        <f t="shared" si="136"/>
        <v>7.4999999999999997E-2</v>
      </c>
      <c r="X52" s="8">
        <f t="shared" si="129"/>
        <v>9.375E-2</v>
      </c>
      <c r="Y52" s="50">
        <f t="shared" si="130"/>
        <v>0.30000000000000004</v>
      </c>
      <c r="Z52" s="4">
        <v>0.02</v>
      </c>
      <c r="AA52" s="5">
        <f t="shared" si="137"/>
        <v>5.0000000000000001E-3</v>
      </c>
      <c r="AB52" s="8">
        <f t="shared" si="131"/>
        <v>6.2500000000000003E-3</v>
      </c>
      <c r="AC52" s="50">
        <f t="shared" si="132"/>
        <v>2.0000000000000004E-2</v>
      </c>
    </row>
    <row r="53" spans="1:29" s="4" customFormat="1" x14ac:dyDescent="0.25">
      <c r="A53" s="11" t="str">
        <f>'1_Fire_Script'!A54</f>
        <v>eWOODY_FUEL_SOUND_WOOD_LOADINGS_GREATER_THAN_THREE_INCHES_THREE_TO_NINE_INCHES</v>
      </c>
      <c r="B53" t="s">
        <v>336</v>
      </c>
      <c r="C53" s="44">
        <v>0.75</v>
      </c>
      <c r="D53" s="35">
        <v>0.75</v>
      </c>
      <c r="E53" s="39">
        <v>0.5</v>
      </c>
      <c r="F53" s="4">
        <v>6</v>
      </c>
      <c r="G53" s="5">
        <f t="shared" si="67"/>
        <v>4.5</v>
      </c>
      <c r="H53" s="8">
        <f t="shared" si="122"/>
        <v>3.375</v>
      </c>
      <c r="I53" s="50">
        <f t="shared" si="69"/>
        <v>1.6875</v>
      </c>
      <c r="J53" s="4">
        <v>0</v>
      </c>
      <c r="K53" s="5">
        <f t="shared" si="133"/>
        <v>0</v>
      </c>
      <c r="L53" s="8">
        <f t="shared" si="123"/>
        <v>0</v>
      </c>
      <c r="M53" s="50">
        <f t="shared" si="124"/>
        <v>0</v>
      </c>
      <c r="O53" s="5">
        <f t="shared" si="134"/>
        <v>0</v>
      </c>
      <c r="P53" s="8">
        <f t="shared" si="125"/>
        <v>0</v>
      </c>
      <c r="Q53" s="50">
        <f t="shared" si="126"/>
        <v>0</v>
      </c>
      <c r="R53" s="4">
        <v>1</v>
      </c>
      <c r="S53" s="5">
        <f t="shared" si="135"/>
        <v>0.75</v>
      </c>
      <c r="T53" s="8">
        <f t="shared" si="127"/>
        <v>0.5625</v>
      </c>
      <c r="U53" s="50">
        <f t="shared" si="128"/>
        <v>0.28125</v>
      </c>
      <c r="V53" s="4">
        <v>1.2</v>
      </c>
      <c r="W53" s="5">
        <f t="shared" si="136"/>
        <v>0.89999999999999991</v>
      </c>
      <c r="X53" s="8">
        <f t="shared" si="129"/>
        <v>0.67499999999999993</v>
      </c>
      <c r="Y53" s="50">
        <f t="shared" si="130"/>
        <v>0.33749999999999997</v>
      </c>
      <c r="Z53" s="4">
        <v>0.5</v>
      </c>
      <c r="AA53" s="5">
        <f t="shared" si="137"/>
        <v>0.375</v>
      </c>
      <c r="AB53" s="8">
        <f t="shared" si="131"/>
        <v>0.28125</v>
      </c>
      <c r="AC53" s="50">
        <f t="shared" si="132"/>
        <v>0.140625</v>
      </c>
    </row>
    <row r="54" spans="1:29" s="4" customFormat="1" x14ac:dyDescent="0.25">
      <c r="A54" s="11" t="str">
        <f>'1_Fire_Script'!A55</f>
        <v>eWOODY_FUEL_SOUND_WOOD_LOADINGS_GREATER_THAN_THREE_INCHES_NINE_TO_TWENTY_INCHES</v>
      </c>
      <c r="B54" t="s">
        <v>337</v>
      </c>
      <c r="C54" s="44">
        <v>0.75</v>
      </c>
      <c r="D54" s="35">
        <v>0.75</v>
      </c>
      <c r="E54" s="39">
        <v>0.5</v>
      </c>
      <c r="F54" s="4">
        <v>12</v>
      </c>
      <c r="G54" s="5">
        <f t="shared" si="67"/>
        <v>9</v>
      </c>
      <c r="H54" s="8">
        <f t="shared" si="122"/>
        <v>6.75</v>
      </c>
      <c r="I54" s="50">
        <f t="shared" si="69"/>
        <v>3.375</v>
      </c>
      <c r="J54" s="4">
        <v>0</v>
      </c>
      <c r="K54" s="5">
        <f t="shared" si="133"/>
        <v>0</v>
      </c>
      <c r="L54" s="8">
        <f t="shared" si="123"/>
        <v>0</v>
      </c>
      <c r="M54" s="50">
        <f t="shared" si="124"/>
        <v>0</v>
      </c>
      <c r="O54" s="5">
        <f t="shared" si="134"/>
        <v>0</v>
      </c>
      <c r="P54" s="8">
        <f t="shared" si="125"/>
        <v>0</v>
      </c>
      <c r="Q54" s="50">
        <f t="shared" si="126"/>
        <v>0</v>
      </c>
      <c r="R54" s="4">
        <v>0</v>
      </c>
      <c r="S54" s="5">
        <f t="shared" si="135"/>
        <v>0</v>
      </c>
      <c r="T54" s="8">
        <f t="shared" si="127"/>
        <v>0</v>
      </c>
      <c r="U54" s="50">
        <f t="shared" si="128"/>
        <v>0</v>
      </c>
      <c r="V54" s="4">
        <v>0.5</v>
      </c>
      <c r="W54" s="5">
        <f t="shared" si="136"/>
        <v>0.375</v>
      </c>
      <c r="X54" s="8">
        <f t="shared" si="129"/>
        <v>0.28125</v>
      </c>
      <c r="Y54" s="50">
        <f t="shared" si="130"/>
        <v>0.140625</v>
      </c>
      <c r="Z54" s="4">
        <v>0</v>
      </c>
      <c r="AA54" s="5">
        <f t="shared" si="137"/>
        <v>0</v>
      </c>
      <c r="AB54" s="8">
        <f t="shared" si="131"/>
        <v>0</v>
      </c>
      <c r="AC54" s="50">
        <f t="shared" si="132"/>
        <v>0</v>
      </c>
    </row>
    <row r="55" spans="1:29" s="4" customFormat="1" x14ac:dyDescent="0.25">
      <c r="A55" s="11" t="str">
        <f>'1_Fire_Script'!A56</f>
        <v>eWOODY_FUEL_SOUND_WOOD_LOADINGS_GREATER_THAN_THREE_INCHES_GREATER_THAN_TWENTY_INCHES</v>
      </c>
      <c r="B55" t="s">
        <v>338</v>
      </c>
      <c r="C55" s="44">
        <v>0.75</v>
      </c>
      <c r="D55" s="35">
        <v>0.75</v>
      </c>
      <c r="E55" s="39">
        <v>0.5</v>
      </c>
      <c r="F55" s="4">
        <v>0</v>
      </c>
      <c r="G55" s="5">
        <f t="shared" si="67"/>
        <v>0</v>
      </c>
      <c r="H55" s="8">
        <f t="shared" si="122"/>
        <v>0</v>
      </c>
      <c r="I55" s="50">
        <f t="shared" si="69"/>
        <v>0</v>
      </c>
      <c r="J55" s="4">
        <v>0</v>
      </c>
      <c r="K55" s="5">
        <f t="shared" si="133"/>
        <v>0</v>
      </c>
      <c r="L55" s="8">
        <f t="shared" si="123"/>
        <v>0</v>
      </c>
      <c r="M55" s="50">
        <f t="shared" si="124"/>
        <v>0</v>
      </c>
      <c r="O55" s="5">
        <f t="shared" si="134"/>
        <v>0</v>
      </c>
      <c r="P55" s="8">
        <f t="shared" si="125"/>
        <v>0</v>
      </c>
      <c r="Q55" s="50">
        <f t="shared" si="126"/>
        <v>0</v>
      </c>
      <c r="R55" s="4">
        <v>0</v>
      </c>
      <c r="S55" s="5">
        <f t="shared" si="135"/>
        <v>0</v>
      </c>
      <c r="T55" s="8">
        <f t="shared" si="127"/>
        <v>0</v>
      </c>
      <c r="U55" s="50">
        <f t="shared" si="128"/>
        <v>0</v>
      </c>
      <c r="V55" s="4">
        <v>0.5</v>
      </c>
      <c r="W55" s="5">
        <f t="shared" si="136"/>
        <v>0.375</v>
      </c>
      <c r="X55" s="8">
        <f t="shared" si="129"/>
        <v>0.28125</v>
      </c>
      <c r="Y55" s="50">
        <f t="shared" si="130"/>
        <v>0.140625</v>
      </c>
      <c r="Z55" s="4">
        <v>0</v>
      </c>
      <c r="AA55" s="5">
        <f t="shared" si="137"/>
        <v>0</v>
      </c>
      <c r="AB55" s="8">
        <f t="shared" si="131"/>
        <v>0</v>
      </c>
      <c r="AC55" s="50">
        <f t="shared" si="132"/>
        <v>0</v>
      </c>
    </row>
    <row r="56" spans="1:29" s="4" customFormat="1" x14ac:dyDescent="0.25">
      <c r="A56" s="11" t="str">
        <f>'1_Fire_Script'!A57</f>
        <v>eWOODY_FUEL_ROTTEN_WOOD_LOADINGS_GREATER_THAN_THREE_INCHES_THREE_TO_NINE_INCHES</v>
      </c>
      <c r="B56" t="s">
        <v>339</v>
      </c>
      <c r="C56" s="44">
        <v>0.75</v>
      </c>
      <c r="D56" s="40" t="s">
        <v>392</v>
      </c>
      <c r="E56" s="39" t="s">
        <v>393</v>
      </c>
      <c r="F56" s="4">
        <v>5</v>
      </c>
      <c r="G56" s="5">
        <f t="shared" si="67"/>
        <v>3.75</v>
      </c>
      <c r="H56" s="8">
        <f>G56+(G53*0.25)</f>
        <v>4.875</v>
      </c>
      <c r="I56" s="50">
        <f>H56+(H53*0.5)</f>
        <v>6.5625</v>
      </c>
      <c r="K56" s="5">
        <f t="shared" si="133"/>
        <v>0</v>
      </c>
      <c r="L56" s="8">
        <f>K56+(K53*0.25)</f>
        <v>0</v>
      </c>
      <c r="M56" s="50">
        <f>L56+(L53*0.5)</f>
        <v>0</v>
      </c>
      <c r="O56" s="5">
        <f t="shared" si="134"/>
        <v>0</v>
      </c>
      <c r="P56" s="8">
        <f>O56+(O53*0.25)</f>
        <v>0</v>
      </c>
      <c r="Q56" s="50">
        <f>P56+(P53*0.5)</f>
        <v>0</v>
      </c>
      <c r="R56" s="4">
        <v>0.5</v>
      </c>
      <c r="S56" s="5">
        <f t="shared" si="135"/>
        <v>0.375</v>
      </c>
      <c r="T56" s="8">
        <f>S56+(S53*0.25)</f>
        <v>0.5625</v>
      </c>
      <c r="U56" s="50">
        <f>T56+(T53*0.5)</f>
        <v>0.84375</v>
      </c>
      <c r="V56" s="4">
        <v>0.75</v>
      </c>
      <c r="W56" s="5">
        <f t="shared" si="136"/>
        <v>0.5625</v>
      </c>
      <c r="X56" s="8">
        <f>W56+(W53*0.25)</f>
        <v>0.78749999999999998</v>
      </c>
      <c r="Y56" s="50">
        <f>X56+(X53*0.5)</f>
        <v>1.125</v>
      </c>
      <c r="AA56" s="5">
        <f t="shared" si="137"/>
        <v>0</v>
      </c>
      <c r="AB56" s="8">
        <f>AA56+(AA53*0.25)</f>
        <v>9.375E-2</v>
      </c>
      <c r="AC56" s="50">
        <f>AB56+(AB53*0.5)</f>
        <v>0.234375</v>
      </c>
    </row>
    <row r="57" spans="1:29" s="4" customFormat="1" x14ac:dyDescent="0.25">
      <c r="A57" s="11" t="str">
        <f>'1_Fire_Script'!A58</f>
        <v>eWOODY_FUEL_ROTTEN_WOOD_LOADINGS_GREATER_THAN_THREE_INCHES_NINE_TO_TWENTY_INCHES</v>
      </c>
      <c r="B57" t="s">
        <v>340</v>
      </c>
      <c r="C57" s="44">
        <v>0.75</v>
      </c>
      <c r="D57" s="40" t="s">
        <v>394</v>
      </c>
      <c r="E57" s="39" t="s">
        <v>395</v>
      </c>
      <c r="F57" s="4">
        <v>11</v>
      </c>
      <c r="G57" s="5">
        <f t="shared" si="67"/>
        <v>8.25</v>
      </c>
      <c r="H57" s="8">
        <f>G57+(G54*0.25)</f>
        <v>10.5</v>
      </c>
      <c r="I57" s="50">
        <f>H57+(H54*0.5)</f>
        <v>13.875</v>
      </c>
      <c r="K57" s="5">
        <f t="shared" si="133"/>
        <v>0</v>
      </c>
      <c r="L57" s="8">
        <f>K57+(K54*0.25)</f>
        <v>0</v>
      </c>
      <c r="M57" s="50">
        <f>L57+(L54*0.5)</f>
        <v>0</v>
      </c>
      <c r="O57" s="5">
        <f t="shared" si="134"/>
        <v>0</v>
      </c>
      <c r="P57" s="8">
        <f>O57+(O54*0.25)</f>
        <v>0</v>
      </c>
      <c r="Q57" s="50">
        <f>P57+(P54*0.5)</f>
        <v>0</v>
      </c>
      <c r="R57" s="4">
        <v>0</v>
      </c>
      <c r="S57" s="5">
        <f t="shared" si="135"/>
        <v>0</v>
      </c>
      <c r="T57" s="8">
        <f>S57+(S54*0.25)</f>
        <v>0</v>
      </c>
      <c r="U57" s="50">
        <f>T57+(T54*0.5)</f>
        <v>0</v>
      </c>
      <c r="V57" s="4">
        <v>0.3</v>
      </c>
      <c r="W57" s="5">
        <f t="shared" si="136"/>
        <v>0.22499999999999998</v>
      </c>
      <c r="X57" s="8">
        <f>W57+(W54*0.25)</f>
        <v>0.31874999999999998</v>
      </c>
      <c r="Y57" s="50">
        <f>X57+(X54*0.5)</f>
        <v>0.45937499999999998</v>
      </c>
      <c r="AA57" s="5">
        <f t="shared" si="137"/>
        <v>0</v>
      </c>
      <c r="AB57" s="8">
        <f>AA57+(AA54*0.25)</f>
        <v>0</v>
      </c>
      <c r="AC57" s="50">
        <f>AB57+(AB54*0.5)</f>
        <v>0</v>
      </c>
    </row>
    <row r="58" spans="1:29" s="4" customFormat="1" x14ac:dyDescent="0.25">
      <c r="A58" s="11" t="str">
        <f>'1_Fire_Script'!A59</f>
        <v>eWOODY_FUEL_ROTTEN_WOOD_LOADINGS_GREATER_THAN_THREE_INCHES_GREATER_THAN_TWENTY_INCHES</v>
      </c>
      <c r="B58" t="s">
        <v>341</v>
      </c>
      <c r="C58" s="44">
        <v>0.75</v>
      </c>
      <c r="D58" s="40" t="s">
        <v>396</v>
      </c>
      <c r="E58" s="39" t="s">
        <v>397</v>
      </c>
      <c r="F58" s="4">
        <v>0</v>
      </c>
      <c r="G58" s="5">
        <f t="shared" si="67"/>
        <v>0</v>
      </c>
      <c r="H58" s="8">
        <f>G58+(G55*0.25)</f>
        <v>0</v>
      </c>
      <c r="I58" s="50">
        <f>H58+(H55*0.5)</f>
        <v>0</v>
      </c>
      <c r="K58" s="5">
        <f t="shared" si="133"/>
        <v>0</v>
      </c>
      <c r="L58" s="8">
        <f>K58+(K55*0.25)</f>
        <v>0</v>
      </c>
      <c r="M58" s="50">
        <f>L58+(L55*0.5)</f>
        <v>0</v>
      </c>
      <c r="O58" s="5">
        <f t="shared" si="134"/>
        <v>0</v>
      </c>
      <c r="P58" s="8">
        <f>O58+(O55*0.25)</f>
        <v>0</v>
      </c>
      <c r="Q58" s="50">
        <f>P58+(P55*0.5)</f>
        <v>0</v>
      </c>
      <c r="R58" s="4">
        <v>0</v>
      </c>
      <c r="S58" s="5">
        <f t="shared" si="135"/>
        <v>0</v>
      </c>
      <c r="T58" s="8">
        <f>S58+(S55*0.25)</f>
        <v>0</v>
      </c>
      <c r="U58" s="50">
        <f>T58+(T55*0.5)</f>
        <v>0</v>
      </c>
      <c r="V58" s="4">
        <v>0</v>
      </c>
      <c r="W58" s="5">
        <f t="shared" si="136"/>
        <v>0</v>
      </c>
      <c r="X58" s="8">
        <f>W58+(W55*0.25)</f>
        <v>9.375E-2</v>
      </c>
      <c r="Y58" s="50">
        <f>X58+(X55*0.5)</f>
        <v>0.234375</v>
      </c>
      <c r="AA58" s="5">
        <f t="shared" si="137"/>
        <v>0</v>
      </c>
      <c r="AB58" s="8">
        <f>AA58+(AA55*0.25)</f>
        <v>0</v>
      </c>
      <c r="AC58" s="50">
        <f>AB58+(AB55*0.5)</f>
        <v>0</v>
      </c>
    </row>
    <row r="59" spans="1:29" s="4" customFormat="1" x14ac:dyDescent="0.25">
      <c r="A59" s="11" t="str">
        <f>'1_Fire_Script'!A60</f>
        <v>eWOODY_FUEL_STUMPS_SOUND_DIAMETER</v>
      </c>
      <c r="B59" t="s">
        <v>342</v>
      </c>
      <c r="C59" s="44"/>
      <c r="D59" s="35"/>
      <c r="E59" s="36"/>
      <c r="F59" s="4">
        <v>9.6</v>
      </c>
      <c r="G59" s="5">
        <f>F59</f>
        <v>9.6</v>
      </c>
      <c r="H59" s="8">
        <f t="shared" ref="H59:I77" si="138">G59</f>
        <v>9.6</v>
      </c>
      <c r="I59" s="49">
        <f>H59</f>
        <v>9.6</v>
      </c>
      <c r="K59" s="5">
        <f>J59</f>
        <v>0</v>
      </c>
      <c r="L59" s="8">
        <f t="shared" ref="L59:L77" si="139">K59</f>
        <v>0</v>
      </c>
      <c r="M59" s="49">
        <f>L59</f>
        <v>0</v>
      </c>
      <c r="O59" s="5">
        <f>N59</f>
        <v>0</v>
      </c>
      <c r="P59" s="8">
        <f t="shared" ref="P59:P77" si="140">O59</f>
        <v>0</v>
      </c>
      <c r="Q59" s="49">
        <f>P59</f>
        <v>0</v>
      </c>
      <c r="R59" s="4">
        <v>3.5</v>
      </c>
      <c r="S59" s="5">
        <f>R59</f>
        <v>3.5</v>
      </c>
      <c r="T59" s="8">
        <f t="shared" ref="T59:T77" si="141">S59</f>
        <v>3.5</v>
      </c>
      <c r="U59" s="49">
        <f>T59</f>
        <v>3.5</v>
      </c>
      <c r="W59" s="5">
        <f>V59</f>
        <v>0</v>
      </c>
      <c r="X59" s="8">
        <f t="shared" ref="X59:X77" si="142">W59</f>
        <v>0</v>
      </c>
      <c r="Y59" s="49">
        <f>X59</f>
        <v>0</v>
      </c>
      <c r="AA59" s="5">
        <f>Z59</f>
        <v>0</v>
      </c>
      <c r="AB59" s="8">
        <f t="shared" ref="AB59:AB77" si="143">AA59</f>
        <v>0</v>
      </c>
      <c r="AC59" s="49">
        <f>AB59</f>
        <v>0</v>
      </c>
    </row>
    <row r="60" spans="1:29" s="4" customFormat="1" x14ac:dyDescent="0.25">
      <c r="A60" s="11" t="str">
        <f>'1_Fire_Script'!A61</f>
        <v>eWOODY_FUEL_STUMPS_SOUND_HEIGHT</v>
      </c>
      <c r="B60" t="s">
        <v>343</v>
      </c>
      <c r="C60" s="44"/>
      <c r="D60" s="35"/>
      <c r="E60" s="36"/>
      <c r="F60" s="4">
        <v>0.4</v>
      </c>
      <c r="G60" s="5">
        <f>F60</f>
        <v>0.4</v>
      </c>
      <c r="H60" s="8">
        <f t="shared" si="138"/>
        <v>0.4</v>
      </c>
      <c r="I60" s="49">
        <f t="shared" si="138"/>
        <v>0.4</v>
      </c>
      <c r="K60" s="5">
        <f>J60</f>
        <v>0</v>
      </c>
      <c r="L60" s="8">
        <f t="shared" si="139"/>
        <v>0</v>
      </c>
      <c r="M60" s="49">
        <f t="shared" ref="M60:M77" si="144">L60</f>
        <v>0</v>
      </c>
      <c r="O60" s="5">
        <f>N60</f>
        <v>0</v>
      </c>
      <c r="P60" s="8">
        <f t="shared" si="140"/>
        <v>0</v>
      </c>
      <c r="Q60" s="49">
        <f t="shared" ref="Q60:Q77" si="145">P60</f>
        <v>0</v>
      </c>
      <c r="R60" s="4">
        <v>2</v>
      </c>
      <c r="S60" s="5">
        <f>R60</f>
        <v>2</v>
      </c>
      <c r="T60" s="8">
        <f t="shared" si="141"/>
        <v>2</v>
      </c>
      <c r="U60" s="49">
        <f t="shared" ref="U60:U77" si="146">T60</f>
        <v>2</v>
      </c>
      <c r="W60" s="5">
        <f>V60</f>
        <v>0</v>
      </c>
      <c r="X60" s="8">
        <f t="shared" si="142"/>
        <v>0</v>
      </c>
      <c r="Y60" s="49">
        <f t="shared" ref="Y60:Y77" si="147">X60</f>
        <v>0</v>
      </c>
      <c r="AA60" s="5">
        <f>Z60</f>
        <v>0</v>
      </c>
      <c r="AB60" s="8">
        <f t="shared" si="143"/>
        <v>0</v>
      </c>
      <c r="AC60" s="49">
        <f t="shared" ref="AC60:AC77" si="148">AB60</f>
        <v>0</v>
      </c>
    </row>
    <row r="61" spans="1:29" s="4" customFormat="1" x14ac:dyDescent="0.25">
      <c r="A61" s="11" t="str">
        <f>'1_Fire_Script'!A62</f>
        <v>eWOODY_FUEL_STUMPS_SOUND_STEM_DENSITY</v>
      </c>
      <c r="B61" t="s">
        <v>344</v>
      </c>
      <c r="C61" s="44"/>
      <c r="D61" s="35"/>
      <c r="E61" s="36"/>
      <c r="F61" s="4">
        <v>115</v>
      </c>
      <c r="G61" s="5">
        <f>F61</f>
        <v>115</v>
      </c>
      <c r="H61" s="8">
        <f t="shared" si="138"/>
        <v>115</v>
      </c>
      <c r="I61" s="49">
        <f t="shared" si="138"/>
        <v>115</v>
      </c>
      <c r="K61" s="5">
        <f>J61</f>
        <v>0</v>
      </c>
      <c r="L61" s="8">
        <f t="shared" si="139"/>
        <v>0</v>
      </c>
      <c r="M61" s="49">
        <f t="shared" si="144"/>
        <v>0</v>
      </c>
      <c r="O61" s="5">
        <f>N61</f>
        <v>0</v>
      </c>
      <c r="P61" s="8">
        <f t="shared" si="140"/>
        <v>0</v>
      </c>
      <c r="Q61" s="49">
        <f t="shared" si="145"/>
        <v>0</v>
      </c>
      <c r="R61" s="4">
        <v>50</v>
      </c>
      <c r="S61" s="5">
        <f>R61</f>
        <v>50</v>
      </c>
      <c r="T61" s="8">
        <f t="shared" si="141"/>
        <v>50</v>
      </c>
      <c r="U61" s="49">
        <f t="shared" si="146"/>
        <v>50</v>
      </c>
      <c r="W61" s="5">
        <f>V61</f>
        <v>0</v>
      </c>
      <c r="X61" s="8">
        <f t="shared" si="142"/>
        <v>0</v>
      </c>
      <c r="Y61" s="49">
        <f t="shared" si="147"/>
        <v>0</v>
      </c>
      <c r="AA61" s="5">
        <f>Z61</f>
        <v>0</v>
      </c>
      <c r="AB61" s="8">
        <f t="shared" si="143"/>
        <v>0</v>
      </c>
      <c r="AC61" s="49">
        <f t="shared" si="148"/>
        <v>0</v>
      </c>
    </row>
    <row r="62" spans="1:29" s="4" customFormat="1" x14ac:dyDescent="0.25">
      <c r="A62" s="11" t="str">
        <f>'1_Fire_Script'!A63</f>
        <v>eWOODY_FUEL_STUMPS_ROTTEN_DIAMETER</v>
      </c>
      <c r="B62" t="s">
        <v>345</v>
      </c>
      <c r="C62" s="44">
        <v>0.75</v>
      </c>
      <c r="D62" s="35"/>
      <c r="E62" s="36"/>
      <c r="F62" s="4">
        <v>9.6</v>
      </c>
      <c r="G62" s="5">
        <f t="shared" ref="G62:G70" si="149">$C62*F62</f>
        <v>7.1999999999999993</v>
      </c>
      <c r="H62" s="8">
        <f t="shared" si="138"/>
        <v>7.1999999999999993</v>
      </c>
      <c r="I62" s="49">
        <f t="shared" si="138"/>
        <v>7.1999999999999993</v>
      </c>
      <c r="K62" s="5">
        <f t="shared" ref="K62:K70" si="150">$C62*J62</f>
        <v>0</v>
      </c>
      <c r="L62" s="8">
        <f t="shared" si="139"/>
        <v>0</v>
      </c>
      <c r="M62" s="49">
        <f t="shared" si="144"/>
        <v>0</v>
      </c>
      <c r="O62" s="5">
        <f t="shared" ref="O62:O70" si="151">$C62*N62</f>
        <v>0</v>
      </c>
      <c r="P62" s="8">
        <f t="shared" si="140"/>
        <v>0</v>
      </c>
      <c r="Q62" s="49">
        <f t="shared" si="145"/>
        <v>0</v>
      </c>
      <c r="R62" s="4">
        <v>3.5</v>
      </c>
      <c r="S62" s="5">
        <f t="shared" ref="S62:S70" si="152">$C62*R62</f>
        <v>2.625</v>
      </c>
      <c r="T62" s="8">
        <f t="shared" si="141"/>
        <v>2.625</v>
      </c>
      <c r="U62" s="49">
        <f t="shared" si="146"/>
        <v>2.625</v>
      </c>
      <c r="V62" s="4">
        <v>10</v>
      </c>
      <c r="W62" s="5">
        <f t="shared" ref="W62:W70" si="153">$C62*V62</f>
        <v>7.5</v>
      </c>
      <c r="X62" s="8">
        <f t="shared" si="142"/>
        <v>7.5</v>
      </c>
      <c r="Y62" s="49">
        <f t="shared" si="147"/>
        <v>7.5</v>
      </c>
      <c r="Z62" s="4">
        <v>10</v>
      </c>
      <c r="AA62" s="5">
        <f t="shared" ref="AA62:AA70" si="154">$C62*Z62</f>
        <v>7.5</v>
      </c>
      <c r="AB62" s="8">
        <f t="shared" si="143"/>
        <v>7.5</v>
      </c>
      <c r="AC62" s="49">
        <f t="shared" si="148"/>
        <v>7.5</v>
      </c>
    </row>
    <row r="63" spans="1:29" s="4" customFormat="1" x14ac:dyDescent="0.25">
      <c r="A63" s="11" t="str">
        <f>'1_Fire_Script'!A64</f>
        <v>eWOODY_FUEL_STUMPS_ROTTEN_HEIGHT</v>
      </c>
      <c r="B63" t="s">
        <v>346</v>
      </c>
      <c r="C63" s="44">
        <v>0.75</v>
      </c>
      <c r="D63" s="35"/>
      <c r="E63" s="36"/>
      <c r="F63" s="4">
        <v>0.4</v>
      </c>
      <c r="G63" s="5">
        <f t="shared" si="149"/>
        <v>0.30000000000000004</v>
      </c>
      <c r="H63" s="8">
        <f t="shared" si="138"/>
        <v>0.30000000000000004</v>
      </c>
      <c r="I63" s="49">
        <f t="shared" si="138"/>
        <v>0.30000000000000004</v>
      </c>
      <c r="K63" s="5">
        <f t="shared" si="150"/>
        <v>0</v>
      </c>
      <c r="L63" s="8">
        <f t="shared" si="139"/>
        <v>0</v>
      </c>
      <c r="M63" s="49">
        <f t="shared" si="144"/>
        <v>0</v>
      </c>
      <c r="O63" s="5">
        <f t="shared" si="151"/>
        <v>0</v>
      </c>
      <c r="P63" s="8">
        <f t="shared" si="140"/>
        <v>0</v>
      </c>
      <c r="Q63" s="49">
        <f t="shared" si="145"/>
        <v>0</v>
      </c>
      <c r="R63" s="4">
        <v>2</v>
      </c>
      <c r="S63" s="5">
        <f t="shared" si="152"/>
        <v>1.5</v>
      </c>
      <c r="T63" s="8">
        <f t="shared" si="141"/>
        <v>1.5</v>
      </c>
      <c r="U63" s="49">
        <f t="shared" si="146"/>
        <v>1.5</v>
      </c>
      <c r="V63" s="4">
        <v>1</v>
      </c>
      <c r="W63" s="5">
        <f t="shared" si="153"/>
        <v>0.75</v>
      </c>
      <c r="X63" s="8">
        <f t="shared" si="142"/>
        <v>0.75</v>
      </c>
      <c r="Y63" s="49">
        <f t="shared" si="147"/>
        <v>0.75</v>
      </c>
      <c r="Z63" s="4">
        <v>1</v>
      </c>
      <c r="AA63" s="5">
        <f t="shared" si="154"/>
        <v>0.75</v>
      </c>
      <c r="AB63" s="8">
        <f t="shared" si="143"/>
        <v>0.75</v>
      </c>
      <c r="AC63" s="49">
        <f t="shared" si="148"/>
        <v>0.75</v>
      </c>
    </row>
    <row r="64" spans="1:29" s="4" customFormat="1" x14ac:dyDescent="0.25">
      <c r="A64" s="11" t="str">
        <f>'1_Fire_Script'!A65</f>
        <v>eWOODY_FUEL_STUMPS_ROTTEN_STEM_DENSITY</v>
      </c>
      <c r="B64" t="s">
        <v>347</v>
      </c>
      <c r="C64" s="44">
        <v>0.75</v>
      </c>
      <c r="D64" s="35"/>
      <c r="E64" s="36"/>
      <c r="F64" s="4">
        <v>115</v>
      </c>
      <c r="G64" s="5">
        <f t="shared" si="149"/>
        <v>86.25</v>
      </c>
      <c r="H64" s="8">
        <f t="shared" si="138"/>
        <v>86.25</v>
      </c>
      <c r="I64" s="49">
        <f t="shared" si="138"/>
        <v>86.25</v>
      </c>
      <c r="K64" s="5">
        <f t="shared" si="150"/>
        <v>0</v>
      </c>
      <c r="L64" s="8">
        <f t="shared" si="139"/>
        <v>0</v>
      </c>
      <c r="M64" s="49">
        <f t="shared" si="144"/>
        <v>0</v>
      </c>
      <c r="O64" s="5">
        <f t="shared" si="151"/>
        <v>0</v>
      </c>
      <c r="P64" s="8">
        <f t="shared" si="140"/>
        <v>0</v>
      </c>
      <c r="Q64" s="49">
        <f t="shared" si="145"/>
        <v>0</v>
      </c>
      <c r="R64" s="4">
        <v>50</v>
      </c>
      <c r="S64" s="5">
        <f t="shared" si="152"/>
        <v>37.5</v>
      </c>
      <c r="T64" s="8">
        <f t="shared" si="141"/>
        <v>37.5</v>
      </c>
      <c r="U64" s="49">
        <f t="shared" si="146"/>
        <v>37.5</v>
      </c>
      <c r="V64" s="4">
        <v>5</v>
      </c>
      <c r="W64" s="5">
        <f t="shared" si="153"/>
        <v>3.75</v>
      </c>
      <c r="X64" s="8">
        <f t="shared" si="142"/>
        <v>3.75</v>
      </c>
      <c r="Y64" s="49">
        <f t="shared" si="147"/>
        <v>3.75</v>
      </c>
      <c r="Z64" s="4">
        <v>3</v>
      </c>
      <c r="AA64" s="5">
        <f t="shared" si="154"/>
        <v>2.25</v>
      </c>
      <c r="AB64" s="8">
        <f t="shared" si="143"/>
        <v>2.25</v>
      </c>
      <c r="AC64" s="49">
        <f t="shared" si="148"/>
        <v>2.25</v>
      </c>
    </row>
    <row r="65" spans="1:29" s="4" customFormat="1" x14ac:dyDescent="0.25">
      <c r="A65" s="11" t="str">
        <f>'1_Fire_Script'!A66</f>
        <v>eWOODY_FUEL_STUMPS_LIGHTERED_PITCHY_DIAMETER</v>
      </c>
      <c r="B65" t="s">
        <v>345</v>
      </c>
      <c r="C65" s="44">
        <v>0.75</v>
      </c>
      <c r="D65" s="35"/>
      <c r="E65" s="36"/>
      <c r="G65" s="5">
        <f t="shared" si="149"/>
        <v>0</v>
      </c>
      <c r="H65" s="8">
        <f t="shared" si="138"/>
        <v>0</v>
      </c>
      <c r="I65" s="49">
        <f t="shared" si="138"/>
        <v>0</v>
      </c>
      <c r="K65" s="5">
        <f t="shared" si="150"/>
        <v>0</v>
      </c>
      <c r="L65" s="8">
        <f t="shared" si="139"/>
        <v>0</v>
      </c>
      <c r="M65" s="49">
        <f t="shared" si="144"/>
        <v>0</v>
      </c>
      <c r="O65" s="5">
        <f t="shared" si="151"/>
        <v>0</v>
      </c>
      <c r="P65" s="8">
        <f t="shared" si="140"/>
        <v>0</v>
      </c>
      <c r="Q65" s="49">
        <f t="shared" si="145"/>
        <v>0</v>
      </c>
      <c r="S65" s="5">
        <f t="shared" si="152"/>
        <v>0</v>
      </c>
      <c r="T65" s="8">
        <f t="shared" si="141"/>
        <v>0</v>
      </c>
      <c r="U65" s="49">
        <f t="shared" si="146"/>
        <v>0</v>
      </c>
      <c r="W65" s="5">
        <f t="shared" si="153"/>
        <v>0</v>
      </c>
      <c r="X65" s="8">
        <f t="shared" si="142"/>
        <v>0</v>
      </c>
      <c r="Y65" s="49">
        <f t="shared" si="147"/>
        <v>0</v>
      </c>
      <c r="AA65" s="5">
        <f t="shared" si="154"/>
        <v>0</v>
      </c>
      <c r="AB65" s="8">
        <f t="shared" si="143"/>
        <v>0</v>
      </c>
      <c r="AC65" s="49">
        <f t="shared" si="148"/>
        <v>0</v>
      </c>
    </row>
    <row r="66" spans="1:29" s="4" customFormat="1" x14ac:dyDescent="0.25">
      <c r="A66" s="11" t="str">
        <f>'1_Fire_Script'!A67</f>
        <v>eWOODY_FUEL_STUMPS_LIGHTERED_PITCHY_HEIGHT</v>
      </c>
      <c r="B66" t="s">
        <v>346</v>
      </c>
      <c r="C66" s="44">
        <v>0.75</v>
      </c>
      <c r="D66" s="35"/>
      <c r="E66" s="36"/>
      <c r="G66" s="5">
        <f t="shared" si="149"/>
        <v>0</v>
      </c>
      <c r="H66" s="8">
        <f t="shared" si="138"/>
        <v>0</v>
      </c>
      <c r="I66" s="49">
        <f t="shared" si="138"/>
        <v>0</v>
      </c>
      <c r="K66" s="5">
        <f t="shared" si="150"/>
        <v>0</v>
      </c>
      <c r="L66" s="8">
        <f t="shared" si="139"/>
        <v>0</v>
      </c>
      <c r="M66" s="49">
        <f t="shared" si="144"/>
        <v>0</v>
      </c>
      <c r="O66" s="5">
        <f t="shared" si="151"/>
        <v>0</v>
      </c>
      <c r="P66" s="8">
        <f t="shared" si="140"/>
        <v>0</v>
      </c>
      <c r="Q66" s="49">
        <f t="shared" si="145"/>
        <v>0</v>
      </c>
      <c r="S66" s="5">
        <f t="shared" si="152"/>
        <v>0</v>
      </c>
      <c r="T66" s="8">
        <f t="shared" si="141"/>
        <v>0</v>
      </c>
      <c r="U66" s="49">
        <f t="shared" si="146"/>
        <v>0</v>
      </c>
      <c r="W66" s="5">
        <f t="shared" si="153"/>
        <v>0</v>
      </c>
      <c r="X66" s="8">
        <f t="shared" si="142"/>
        <v>0</v>
      </c>
      <c r="Y66" s="49">
        <f t="shared" si="147"/>
        <v>0</v>
      </c>
      <c r="AA66" s="5">
        <f t="shared" si="154"/>
        <v>0</v>
      </c>
      <c r="AB66" s="8">
        <f t="shared" si="143"/>
        <v>0</v>
      </c>
      <c r="AC66" s="49">
        <f t="shared" si="148"/>
        <v>0</v>
      </c>
    </row>
    <row r="67" spans="1:29" s="4" customFormat="1" x14ac:dyDescent="0.25">
      <c r="A67" s="11" t="str">
        <f>'1_Fire_Script'!A68</f>
        <v>eWOODY_FUEL_STUMPS_LIGHTERED_PITCHY_STEM_DENSITY</v>
      </c>
      <c r="B67" t="s">
        <v>347</v>
      </c>
      <c r="C67" s="44">
        <v>0.75</v>
      </c>
      <c r="D67" s="35"/>
      <c r="E67" s="36"/>
      <c r="G67" s="5">
        <f t="shared" si="149"/>
        <v>0</v>
      </c>
      <c r="H67" s="8">
        <f t="shared" si="138"/>
        <v>0</v>
      </c>
      <c r="I67" s="49">
        <f t="shared" si="138"/>
        <v>0</v>
      </c>
      <c r="K67" s="5">
        <f t="shared" si="150"/>
        <v>0</v>
      </c>
      <c r="L67" s="8">
        <f t="shared" si="139"/>
        <v>0</v>
      </c>
      <c r="M67" s="49">
        <f t="shared" si="144"/>
        <v>0</v>
      </c>
      <c r="O67" s="5">
        <f t="shared" si="151"/>
        <v>0</v>
      </c>
      <c r="P67" s="8">
        <f t="shared" si="140"/>
        <v>0</v>
      </c>
      <c r="Q67" s="49">
        <f t="shared" si="145"/>
        <v>0</v>
      </c>
      <c r="S67" s="5">
        <f t="shared" si="152"/>
        <v>0</v>
      </c>
      <c r="T67" s="8">
        <f t="shared" si="141"/>
        <v>0</v>
      </c>
      <c r="U67" s="49">
        <f t="shared" si="146"/>
        <v>0</v>
      </c>
      <c r="W67" s="5">
        <f t="shared" si="153"/>
        <v>0</v>
      </c>
      <c r="X67" s="8">
        <f t="shared" si="142"/>
        <v>0</v>
      </c>
      <c r="Y67" s="49">
        <f t="shared" si="147"/>
        <v>0</v>
      </c>
      <c r="AA67" s="5">
        <f t="shared" si="154"/>
        <v>0</v>
      </c>
      <c r="AB67" s="8">
        <f t="shared" si="143"/>
        <v>0</v>
      </c>
      <c r="AC67" s="49">
        <f t="shared" si="148"/>
        <v>0</v>
      </c>
    </row>
    <row r="68" spans="1:29" s="4" customFormat="1" x14ac:dyDescent="0.25">
      <c r="A68" s="11" t="str">
        <f>'1_Fire_Script'!A69</f>
        <v>eWOODY_FUEL_PILES_CLEAN_LOADING</v>
      </c>
      <c r="B68" t="s">
        <v>348</v>
      </c>
      <c r="C68" s="44">
        <v>0.9</v>
      </c>
      <c r="D68" s="35"/>
      <c r="E68" s="36"/>
      <c r="F68" s="4">
        <v>7.8118999999999994E-2</v>
      </c>
      <c r="G68" s="5">
        <f t="shared" si="149"/>
        <v>7.0307099999999997E-2</v>
      </c>
      <c r="H68" s="8">
        <f t="shared" si="138"/>
        <v>7.0307099999999997E-2</v>
      </c>
      <c r="I68" s="49">
        <f t="shared" si="138"/>
        <v>7.0307099999999997E-2</v>
      </c>
      <c r="J68" s="4">
        <v>0</v>
      </c>
      <c r="K68" s="5">
        <f t="shared" si="150"/>
        <v>0</v>
      </c>
      <c r="L68" s="8">
        <f t="shared" si="139"/>
        <v>0</v>
      </c>
      <c r="M68" s="49">
        <f t="shared" si="144"/>
        <v>0</v>
      </c>
      <c r="N68" s="4">
        <v>0</v>
      </c>
      <c r="O68" s="5">
        <f t="shared" si="151"/>
        <v>0</v>
      </c>
      <c r="P68" s="8">
        <f t="shared" si="140"/>
        <v>0</v>
      </c>
      <c r="Q68" s="49">
        <f t="shared" si="145"/>
        <v>0</v>
      </c>
      <c r="R68" s="4">
        <v>8.1810999999999995E-2</v>
      </c>
      <c r="S68" s="5">
        <f t="shared" si="152"/>
        <v>7.3629899999999998E-2</v>
      </c>
      <c r="T68" s="8">
        <f t="shared" si="141"/>
        <v>7.3629899999999998E-2</v>
      </c>
      <c r="U68" s="49">
        <f t="shared" si="146"/>
        <v>7.3629899999999998E-2</v>
      </c>
      <c r="V68" s="4">
        <v>0.13589300000000001</v>
      </c>
      <c r="W68" s="5">
        <f t="shared" si="153"/>
        <v>0.12230370000000002</v>
      </c>
      <c r="X68" s="8">
        <f t="shared" si="142"/>
        <v>0.12230370000000002</v>
      </c>
      <c r="Y68" s="49">
        <f t="shared" si="147"/>
        <v>0.12230370000000002</v>
      </c>
      <c r="Z68" s="4">
        <v>0</v>
      </c>
      <c r="AA68" s="5">
        <f t="shared" si="154"/>
        <v>0</v>
      </c>
      <c r="AB68" s="8">
        <f t="shared" si="143"/>
        <v>0</v>
      </c>
      <c r="AC68" s="49">
        <f t="shared" si="148"/>
        <v>0</v>
      </c>
    </row>
    <row r="69" spans="1:29" s="4" customFormat="1" ht="16.5" customHeight="1" x14ac:dyDescent="0.25">
      <c r="A69" s="11" t="str">
        <f>'1_Fire_Script'!A70</f>
        <v>eWOODY_FUEL_PILES_DIRTY_LOADING</v>
      </c>
      <c r="B69" t="s">
        <v>349</v>
      </c>
      <c r="C69" s="44">
        <v>0.9</v>
      </c>
      <c r="D69" s="35"/>
      <c r="E69" s="36"/>
      <c r="F69" s="4">
        <v>0</v>
      </c>
      <c r="G69" s="5">
        <f t="shared" si="149"/>
        <v>0</v>
      </c>
      <c r="H69" s="8">
        <f t="shared" si="138"/>
        <v>0</v>
      </c>
      <c r="I69" s="49">
        <f t="shared" si="138"/>
        <v>0</v>
      </c>
      <c r="J69" s="4">
        <v>0</v>
      </c>
      <c r="K69" s="5">
        <f t="shared" si="150"/>
        <v>0</v>
      </c>
      <c r="L69" s="8">
        <f t="shared" si="139"/>
        <v>0</v>
      </c>
      <c r="M69" s="49">
        <f t="shared" si="144"/>
        <v>0</v>
      </c>
      <c r="N69" s="4">
        <v>0</v>
      </c>
      <c r="O69" s="5">
        <f t="shared" si="151"/>
        <v>0</v>
      </c>
      <c r="P69" s="8">
        <f t="shared" si="140"/>
        <v>0</v>
      </c>
      <c r="Q69" s="49">
        <f t="shared" si="145"/>
        <v>0</v>
      </c>
      <c r="R69" s="4">
        <v>0</v>
      </c>
      <c r="S69" s="5">
        <f t="shared" si="152"/>
        <v>0</v>
      </c>
      <c r="T69" s="8">
        <f t="shared" si="141"/>
        <v>0</v>
      </c>
      <c r="U69" s="49">
        <f t="shared" si="146"/>
        <v>0</v>
      </c>
      <c r="V69" s="4">
        <v>0</v>
      </c>
      <c r="W69" s="5">
        <f t="shared" si="153"/>
        <v>0</v>
      </c>
      <c r="X69" s="8">
        <f t="shared" si="142"/>
        <v>0</v>
      </c>
      <c r="Y69" s="49">
        <f t="shared" si="147"/>
        <v>0</v>
      </c>
      <c r="Z69" s="4">
        <v>0</v>
      </c>
      <c r="AA69" s="5">
        <f t="shared" si="154"/>
        <v>0</v>
      </c>
      <c r="AB69" s="8">
        <f t="shared" si="143"/>
        <v>0</v>
      </c>
      <c r="AC69" s="49">
        <f t="shared" si="148"/>
        <v>0</v>
      </c>
    </row>
    <row r="70" spans="1:29" s="4" customFormat="1" x14ac:dyDescent="0.25">
      <c r="A70" s="11" t="str">
        <f>'1_Fire_Script'!A71</f>
        <v>eWOODY_FUEL_PILES_VERYDIRTY_LOADING</v>
      </c>
      <c r="B70" t="s">
        <v>350</v>
      </c>
      <c r="C70" s="44">
        <v>0.9</v>
      </c>
      <c r="D70" s="35"/>
      <c r="E70" s="36"/>
      <c r="F70" s="4">
        <v>0</v>
      </c>
      <c r="G70" s="5">
        <f t="shared" si="149"/>
        <v>0</v>
      </c>
      <c r="H70" s="8">
        <f t="shared" si="138"/>
        <v>0</v>
      </c>
      <c r="I70" s="49">
        <f t="shared" si="138"/>
        <v>0</v>
      </c>
      <c r="J70" s="4">
        <v>0</v>
      </c>
      <c r="K70" s="5">
        <f t="shared" si="150"/>
        <v>0</v>
      </c>
      <c r="L70" s="8">
        <f t="shared" si="139"/>
        <v>0</v>
      </c>
      <c r="M70" s="49">
        <f t="shared" si="144"/>
        <v>0</v>
      </c>
      <c r="N70" s="4">
        <v>0</v>
      </c>
      <c r="O70" s="5">
        <f t="shared" si="151"/>
        <v>0</v>
      </c>
      <c r="P70" s="8">
        <f t="shared" si="140"/>
        <v>0</v>
      </c>
      <c r="Q70" s="49">
        <f t="shared" si="145"/>
        <v>0</v>
      </c>
      <c r="R70" s="4">
        <v>0</v>
      </c>
      <c r="S70" s="5">
        <f t="shared" si="152"/>
        <v>0</v>
      </c>
      <c r="T70" s="8">
        <f t="shared" si="141"/>
        <v>0</v>
      </c>
      <c r="U70" s="49">
        <f t="shared" si="146"/>
        <v>0</v>
      </c>
      <c r="V70" s="4">
        <v>0</v>
      </c>
      <c r="W70" s="5">
        <f t="shared" si="153"/>
        <v>0</v>
      </c>
      <c r="X70" s="8">
        <f t="shared" si="142"/>
        <v>0</v>
      </c>
      <c r="Y70" s="49">
        <f t="shared" si="147"/>
        <v>0</v>
      </c>
      <c r="Z70" s="4">
        <v>0</v>
      </c>
      <c r="AA70" s="5">
        <f t="shared" si="154"/>
        <v>0</v>
      </c>
      <c r="AB70" s="8">
        <f t="shared" si="143"/>
        <v>0</v>
      </c>
      <c r="AC70" s="49">
        <f t="shared" si="148"/>
        <v>0</v>
      </c>
    </row>
    <row r="71" spans="1:29" s="4" customFormat="1" x14ac:dyDescent="0.25">
      <c r="A71" s="11" t="str">
        <f>'1_Fire_Script'!A72</f>
        <v>eLITTER_LITTER_TYPE_BROADLEAF_DECIDUOUS_RELATIVE_COVER</v>
      </c>
      <c r="B71" t="s">
        <v>351</v>
      </c>
      <c r="C71" s="44"/>
      <c r="D71" s="35"/>
      <c r="E71" s="36"/>
      <c r="G71" s="5">
        <f>F71</f>
        <v>0</v>
      </c>
      <c r="H71" s="8">
        <f t="shared" si="138"/>
        <v>0</v>
      </c>
      <c r="I71" s="49">
        <f t="shared" si="138"/>
        <v>0</v>
      </c>
      <c r="K71" s="5">
        <f>J71</f>
        <v>0</v>
      </c>
      <c r="L71" s="8">
        <f t="shared" si="139"/>
        <v>0</v>
      </c>
      <c r="M71" s="49">
        <f t="shared" si="144"/>
        <v>0</v>
      </c>
      <c r="O71" s="5">
        <f>N71</f>
        <v>0</v>
      </c>
      <c r="P71" s="8">
        <f t="shared" si="140"/>
        <v>0</v>
      </c>
      <c r="Q71" s="49">
        <f t="shared" si="145"/>
        <v>0</v>
      </c>
      <c r="S71" s="5">
        <f>R71</f>
        <v>0</v>
      </c>
      <c r="T71" s="8">
        <f t="shared" si="141"/>
        <v>0</v>
      </c>
      <c r="U71" s="49">
        <f t="shared" si="146"/>
        <v>0</v>
      </c>
      <c r="V71" s="4">
        <v>90</v>
      </c>
      <c r="W71" s="5">
        <f>V71</f>
        <v>90</v>
      </c>
      <c r="X71" s="8">
        <f t="shared" si="142"/>
        <v>90</v>
      </c>
      <c r="Y71" s="49">
        <f t="shared" si="147"/>
        <v>90</v>
      </c>
      <c r="AA71" s="5">
        <f>Z71</f>
        <v>0</v>
      </c>
      <c r="AB71" s="8">
        <f t="shared" si="143"/>
        <v>0</v>
      </c>
      <c r="AC71" s="49">
        <f t="shared" si="148"/>
        <v>0</v>
      </c>
    </row>
    <row r="72" spans="1:29" s="4" customFormat="1" x14ac:dyDescent="0.25">
      <c r="A72" s="11" t="str">
        <f>'1_Fire_Script'!A73</f>
        <v>eLITTER_LITTER_TYPE_BROADLEAF_EVERGREEN_RELATIVE_COVER</v>
      </c>
      <c r="B72" t="s">
        <v>352</v>
      </c>
      <c r="C72" s="44"/>
      <c r="D72" s="35"/>
      <c r="E72" s="36"/>
      <c r="G72" s="5">
        <f t="shared" ref="G72:G77" si="155">F72</f>
        <v>0</v>
      </c>
      <c r="H72" s="8">
        <f t="shared" si="138"/>
        <v>0</v>
      </c>
      <c r="I72" s="49">
        <f t="shared" si="138"/>
        <v>0</v>
      </c>
      <c r="J72" s="4">
        <v>100</v>
      </c>
      <c r="K72" s="5">
        <f t="shared" ref="K72:K77" si="156">J72</f>
        <v>100</v>
      </c>
      <c r="L72" s="8">
        <f t="shared" si="139"/>
        <v>100</v>
      </c>
      <c r="M72" s="49">
        <f t="shared" si="144"/>
        <v>100</v>
      </c>
      <c r="O72" s="5">
        <f t="shared" ref="O72:O77" si="157">N72</f>
        <v>0</v>
      </c>
      <c r="P72" s="8">
        <f t="shared" si="140"/>
        <v>0</v>
      </c>
      <c r="Q72" s="49">
        <f t="shared" si="145"/>
        <v>0</v>
      </c>
      <c r="S72" s="5">
        <f t="shared" ref="S72:S77" si="158">R72</f>
        <v>0</v>
      </c>
      <c r="T72" s="8">
        <f t="shared" si="141"/>
        <v>0</v>
      </c>
      <c r="U72" s="49">
        <f t="shared" si="146"/>
        <v>0</v>
      </c>
      <c r="W72" s="5">
        <f t="shared" ref="W72:W77" si="159">V72</f>
        <v>0</v>
      </c>
      <c r="X72" s="8">
        <f t="shared" si="142"/>
        <v>0</v>
      </c>
      <c r="Y72" s="49">
        <f t="shared" si="147"/>
        <v>0</v>
      </c>
      <c r="AA72" s="5">
        <f t="shared" ref="AA72:AA77" si="160">Z72</f>
        <v>0</v>
      </c>
      <c r="AB72" s="8">
        <f t="shared" si="143"/>
        <v>0</v>
      </c>
      <c r="AC72" s="49">
        <f t="shared" si="148"/>
        <v>0</v>
      </c>
    </row>
    <row r="73" spans="1:29" s="4" customFormat="1" x14ac:dyDescent="0.25">
      <c r="A73" s="11" t="str">
        <f>'1_Fire_Script'!A74</f>
        <v>eLITTER_LITTER_TYPE_GRASS_RELATIVE_COVER</v>
      </c>
      <c r="B73" t="s">
        <v>353</v>
      </c>
      <c r="C73" s="44"/>
      <c r="D73" s="35"/>
      <c r="E73" s="36"/>
      <c r="G73" s="5">
        <f t="shared" si="155"/>
        <v>0</v>
      </c>
      <c r="H73" s="8">
        <f t="shared" si="138"/>
        <v>0</v>
      </c>
      <c r="I73" s="49">
        <f t="shared" si="138"/>
        <v>0</v>
      </c>
      <c r="K73" s="5">
        <f t="shared" si="156"/>
        <v>0</v>
      </c>
      <c r="L73" s="8">
        <f t="shared" si="139"/>
        <v>0</v>
      </c>
      <c r="M73" s="49">
        <f t="shared" si="144"/>
        <v>0</v>
      </c>
      <c r="N73" s="4">
        <v>100</v>
      </c>
      <c r="O73" s="5">
        <f t="shared" si="157"/>
        <v>100</v>
      </c>
      <c r="P73" s="8">
        <f t="shared" si="140"/>
        <v>100</v>
      </c>
      <c r="Q73" s="49">
        <f t="shared" si="145"/>
        <v>100</v>
      </c>
      <c r="S73" s="5">
        <f t="shared" si="158"/>
        <v>0</v>
      </c>
      <c r="T73" s="8">
        <f t="shared" si="141"/>
        <v>0</v>
      </c>
      <c r="U73" s="49">
        <f t="shared" si="146"/>
        <v>0</v>
      </c>
      <c r="W73" s="5">
        <f t="shared" si="159"/>
        <v>0</v>
      </c>
      <c r="X73" s="8">
        <f t="shared" si="142"/>
        <v>0</v>
      </c>
      <c r="Y73" s="49">
        <f t="shared" si="147"/>
        <v>0</v>
      </c>
      <c r="AA73" s="5">
        <f t="shared" si="160"/>
        <v>0</v>
      </c>
      <c r="AB73" s="8">
        <f t="shared" si="143"/>
        <v>0</v>
      </c>
      <c r="AC73" s="49">
        <f t="shared" si="148"/>
        <v>0</v>
      </c>
    </row>
    <row r="74" spans="1:29" s="4" customFormat="1" x14ac:dyDescent="0.25">
      <c r="A74" s="11" t="str">
        <f>'1_Fire_Script'!A75</f>
        <v>eLITTER_LITTER_TYPE_LONG_NEEDLE_PINE_RELATIVE_COVER</v>
      </c>
      <c r="B74" t="s">
        <v>354</v>
      </c>
      <c r="C74" s="44"/>
      <c r="D74" s="35"/>
      <c r="E74" s="36"/>
      <c r="F74" s="6">
        <v>50</v>
      </c>
      <c r="G74" s="5">
        <f t="shared" si="155"/>
        <v>50</v>
      </c>
      <c r="H74" s="8">
        <f t="shared" si="138"/>
        <v>50</v>
      </c>
      <c r="I74" s="49">
        <f t="shared" si="138"/>
        <v>50</v>
      </c>
      <c r="K74" s="5">
        <f t="shared" si="156"/>
        <v>0</v>
      </c>
      <c r="L74" s="8">
        <f t="shared" si="139"/>
        <v>0</v>
      </c>
      <c r="M74" s="49">
        <f t="shared" si="144"/>
        <v>0</v>
      </c>
      <c r="O74" s="5">
        <f t="shared" si="157"/>
        <v>0</v>
      </c>
      <c r="P74" s="8">
        <f t="shared" si="140"/>
        <v>0</v>
      </c>
      <c r="Q74" s="49">
        <f t="shared" si="145"/>
        <v>0</v>
      </c>
      <c r="S74" s="5">
        <f t="shared" si="158"/>
        <v>0</v>
      </c>
      <c r="T74" s="8">
        <f t="shared" si="141"/>
        <v>0</v>
      </c>
      <c r="U74" s="49">
        <f t="shared" si="146"/>
        <v>0</v>
      </c>
      <c r="V74" s="4">
        <v>10</v>
      </c>
      <c r="W74" s="5">
        <f t="shared" si="159"/>
        <v>10</v>
      </c>
      <c r="X74" s="8">
        <f t="shared" si="142"/>
        <v>10</v>
      </c>
      <c r="Y74" s="49">
        <f t="shared" si="147"/>
        <v>10</v>
      </c>
      <c r="Z74" s="4">
        <v>40</v>
      </c>
      <c r="AA74" s="5">
        <f t="shared" si="160"/>
        <v>40</v>
      </c>
      <c r="AB74" s="8">
        <f t="shared" si="143"/>
        <v>40</v>
      </c>
      <c r="AC74" s="49">
        <f t="shared" si="148"/>
        <v>40</v>
      </c>
    </row>
    <row r="75" spans="1:29" s="4" customFormat="1" x14ac:dyDescent="0.25">
      <c r="A75" s="11" t="str">
        <f>'1_Fire_Script'!A76</f>
        <v>eLITTER_LITTER_TYPE_OTHER_CONIFER_RELATIVE_COVER</v>
      </c>
      <c r="B75" t="s">
        <v>355</v>
      </c>
      <c r="C75" s="44"/>
      <c r="D75" s="35"/>
      <c r="E75" s="36"/>
      <c r="F75" s="6">
        <v>50</v>
      </c>
      <c r="G75" s="5">
        <f t="shared" si="155"/>
        <v>50</v>
      </c>
      <c r="H75" s="8">
        <f t="shared" si="138"/>
        <v>50</v>
      </c>
      <c r="I75" s="49">
        <f t="shared" si="138"/>
        <v>50</v>
      </c>
      <c r="K75" s="5">
        <f t="shared" si="156"/>
        <v>0</v>
      </c>
      <c r="L75" s="8">
        <f t="shared" si="139"/>
        <v>0</v>
      </c>
      <c r="M75" s="49">
        <f t="shared" si="144"/>
        <v>0</v>
      </c>
      <c r="O75" s="5">
        <f t="shared" si="157"/>
        <v>0</v>
      </c>
      <c r="P75" s="8">
        <f t="shared" si="140"/>
        <v>0</v>
      </c>
      <c r="Q75" s="49">
        <f t="shared" si="145"/>
        <v>0</v>
      </c>
      <c r="R75" s="4">
        <v>100</v>
      </c>
      <c r="S75" s="5">
        <f t="shared" si="158"/>
        <v>100</v>
      </c>
      <c r="T75" s="8">
        <f t="shared" si="141"/>
        <v>100</v>
      </c>
      <c r="U75" s="49">
        <f t="shared" si="146"/>
        <v>100</v>
      </c>
      <c r="W75" s="5">
        <f t="shared" si="159"/>
        <v>0</v>
      </c>
      <c r="X75" s="8">
        <f t="shared" si="142"/>
        <v>0</v>
      </c>
      <c r="Y75" s="49">
        <f t="shared" si="147"/>
        <v>0</v>
      </c>
      <c r="AA75" s="5">
        <f t="shared" si="160"/>
        <v>0</v>
      </c>
      <c r="AB75" s="8">
        <f t="shared" si="143"/>
        <v>0</v>
      </c>
      <c r="AC75" s="49">
        <f t="shared" si="148"/>
        <v>0</v>
      </c>
    </row>
    <row r="76" spans="1:29" s="4" customFormat="1" x14ac:dyDescent="0.25">
      <c r="A76" s="11" t="str">
        <f>'1_Fire_Script'!A77</f>
        <v>eLITTER_LITTER_TYPE_PALM_FROND_RELATIVE_COVER</v>
      </c>
      <c r="B76" t="s">
        <v>356</v>
      </c>
      <c r="C76" s="44"/>
      <c r="D76" s="35"/>
      <c r="E76" s="36"/>
      <c r="G76" s="5">
        <f t="shared" si="155"/>
        <v>0</v>
      </c>
      <c r="H76" s="8">
        <f t="shared" si="138"/>
        <v>0</v>
      </c>
      <c r="I76" s="49">
        <f t="shared" si="138"/>
        <v>0</v>
      </c>
      <c r="K76" s="5">
        <f t="shared" si="156"/>
        <v>0</v>
      </c>
      <c r="L76" s="8">
        <f t="shared" si="139"/>
        <v>0</v>
      </c>
      <c r="M76" s="49">
        <f t="shared" si="144"/>
        <v>0</v>
      </c>
      <c r="O76" s="5">
        <f t="shared" si="157"/>
        <v>0</v>
      </c>
      <c r="P76" s="8">
        <f t="shared" si="140"/>
        <v>0</v>
      </c>
      <c r="Q76" s="49">
        <f t="shared" si="145"/>
        <v>0</v>
      </c>
      <c r="S76" s="5">
        <f t="shared" si="158"/>
        <v>0</v>
      </c>
      <c r="T76" s="8">
        <f t="shared" si="141"/>
        <v>0</v>
      </c>
      <c r="U76" s="49">
        <f t="shared" si="146"/>
        <v>0</v>
      </c>
      <c r="W76" s="5">
        <f t="shared" si="159"/>
        <v>0</v>
      </c>
      <c r="X76" s="8">
        <f t="shared" si="142"/>
        <v>0</v>
      </c>
      <c r="Y76" s="49">
        <f t="shared" si="147"/>
        <v>0</v>
      </c>
      <c r="Z76" s="4">
        <v>60</v>
      </c>
      <c r="AA76" s="5">
        <f t="shared" si="160"/>
        <v>60</v>
      </c>
      <c r="AB76" s="8">
        <f t="shared" si="143"/>
        <v>60</v>
      </c>
      <c r="AC76" s="49">
        <f t="shared" si="148"/>
        <v>60</v>
      </c>
    </row>
    <row r="77" spans="1:29" s="4" customFormat="1" x14ac:dyDescent="0.25">
      <c r="A77" s="11" t="str">
        <f>'1_Fire_Script'!A78</f>
        <v>eLITTER_LITTER_TYPE_SHORT_NEEDLE_PINE_RELATIVE_COVER</v>
      </c>
      <c r="B77" t="s">
        <v>357</v>
      </c>
      <c r="C77" s="44"/>
      <c r="D77" s="35"/>
      <c r="E77" s="36"/>
      <c r="G77" s="5">
        <f t="shared" si="155"/>
        <v>0</v>
      </c>
      <c r="H77" s="8">
        <f t="shared" si="138"/>
        <v>0</v>
      </c>
      <c r="I77" s="49">
        <f t="shared" si="138"/>
        <v>0</v>
      </c>
      <c r="K77" s="5">
        <f t="shared" si="156"/>
        <v>0</v>
      </c>
      <c r="L77" s="8">
        <f t="shared" si="139"/>
        <v>0</v>
      </c>
      <c r="M77" s="49">
        <f t="shared" si="144"/>
        <v>0</v>
      </c>
      <c r="O77" s="5">
        <f t="shared" si="157"/>
        <v>0</v>
      </c>
      <c r="P77" s="8">
        <f t="shared" si="140"/>
        <v>0</v>
      </c>
      <c r="Q77" s="49">
        <f t="shared" si="145"/>
        <v>0</v>
      </c>
      <c r="S77" s="5">
        <f t="shared" si="158"/>
        <v>0</v>
      </c>
      <c r="T77" s="8">
        <f t="shared" si="141"/>
        <v>0</v>
      </c>
      <c r="U77" s="49">
        <f t="shared" si="146"/>
        <v>0</v>
      </c>
      <c r="W77" s="5">
        <f t="shared" si="159"/>
        <v>0</v>
      </c>
      <c r="X77" s="8">
        <f t="shared" si="142"/>
        <v>0</v>
      </c>
      <c r="Y77" s="49">
        <f t="shared" si="147"/>
        <v>0</v>
      </c>
      <c r="AA77" s="5">
        <f t="shared" si="160"/>
        <v>0</v>
      </c>
      <c r="AB77" s="8">
        <f t="shared" si="143"/>
        <v>0</v>
      </c>
      <c r="AC77" s="49">
        <f t="shared" si="148"/>
        <v>0</v>
      </c>
    </row>
    <row r="78" spans="1:29" s="4" customFormat="1" x14ac:dyDescent="0.25">
      <c r="A78" s="11" t="str">
        <f>'1_Fire_Script'!A79</f>
        <v>eMOSS_LICHEN_LITTER_GROUND_LICHEN_DEPTH</v>
      </c>
      <c r="B78" t="s">
        <v>358</v>
      </c>
      <c r="C78" s="44">
        <v>0.25</v>
      </c>
      <c r="D78" s="35">
        <v>1.5</v>
      </c>
      <c r="E78" s="39">
        <f t="shared" ref="E78:E83" si="161">1/(0.25*1.5)</f>
        <v>2.6666666666666665</v>
      </c>
      <c r="G78" s="5">
        <f t="shared" ref="G78:G83" si="162">$C78*F78</f>
        <v>0</v>
      </c>
      <c r="H78" s="8">
        <f>$D78*G78</f>
        <v>0</v>
      </c>
      <c r="I78" s="50">
        <f t="shared" ref="I78:I83" si="163">$E78*H78</f>
        <v>0</v>
      </c>
      <c r="K78" s="5">
        <f t="shared" ref="K78:K83" si="164">$C78*J78</f>
        <v>0</v>
      </c>
      <c r="L78" s="8">
        <f>$D78*K78</f>
        <v>0</v>
      </c>
      <c r="M78" s="50">
        <f t="shared" ref="M78:M83" si="165">$E78*L78</f>
        <v>0</v>
      </c>
      <c r="O78" s="5">
        <f t="shared" ref="O78:O83" si="166">$C78*N78</f>
        <v>0</v>
      </c>
      <c r="P78" s="8">
        <f>$D78*O78</f>
        <v>0</v>
      </c>
      <c r="Q78" s="50">
        <f t="shared" ref="Q78:Q83" si="167">$E78*P78</f>
        <v>0</v>
      </c>
      <c r="R78" s="4">
        <v>2</v>
      </c>
      <c r="S78" s="5">
        <f t="shared" ref="S78:S83" si="168">$C78*R78</f>
        <v>0.5</v>
      </c>
      <c r="T78" s="8">
        <f>$D78*S78</f>
        <v>0.75</v>
      </c>
      <c r="U78" s="50">
        <f t="shared" ref="U78:U83" si="169">$E78*T78</f>
        <v>2</v>
      </c>
      <c r="W78" s="5">
        <f t="shared" ref="W78:W83" si="170">$C78*V78</f>
        <v>0</v>
      </c>
      <c r="X78" s="8">
        <f>$D78*W78</f>
        <v>0</v>
      </c>
      <c r="Y78" s="50">
        <f t="shared" ref="Y78:Y83" si="171">$E78*X78</f>
        <v>0</v>
      </c>
      <c r="AA78" s="5">
        <f t="shared" ref="AA78:AA83" si="172">$C78*Z78</f>
        <v>0</v>
      </c>
      <c r="AB78" s="8">
        <f>$D78*AA78</f>
        <v>0</v>
      </c>
      <c r="AC78" s="50">
        <f t="shared" ref="AC78:AC83" si="173">$E78*AB78</f>
        <v>0</v>
      </c>
    </row>
    <row r="79" spans="1:29" s="4" customFormat="1" x14ac:dyDescent="0.25">
      <c r="A79" s="11" t="str">
        <f>'1_Fire_Script'!A80</f>
        <v>eMOSS_LICHEN_LITTER_GROUND_LICHEN_PERCENT_COVER</v>
      </c>
      <c r="B79" t="s">
        <v>359</v>
      </c>
      <c r="C79" s="44">
        <v>0.25</v>
      </c>
      <c r="D79" s="35">
        <v>1.5</v>
      </c>
      <c r="E79" s="39">
        <f t="shared" si="161"/>
        <v>2.6666666666666665</v>
      </c>
      <c r="G79" s="5">
        <f t="shared" si="162"/>
        <v>0</v>
      </c>
      <c r="H79" s="8">
        <f t="shared" ref="H79:H83" si="174">$D79*G79</f>
        <v>0</v>
      </c>
      <c r="I79" s="50">
        <f t="shared" si="163"/>
        <v>0</v>
      </c>
      <c r="K79" s="5">
        <f t="shared" si="164"/>
        <v>0</v>
      </c>
      <c r="L79" s="8">
        <f t="shared" ref="L79:L83" si="175">$D79*K79</f>
        <v>0</v>
      </c>
      <c r="M79" s="50">
        <f t="shared" si="165"/>
        <v>0</v>
      </c>
      <c r="O79" s="5">
        <f t="shared" si="166"/>
        <v>0</v>
      </c>
      <c r="P79" s="8">
        <f t="shared" ref="P79:P83" si="176">$D79*O79</f>
        <v>0</v>
      </c>
      <c r="Q79" s="50">
        <f t="shared" si="167"/>
        <v>0</v>
      </c>
      <c r="R79" s="4">
        <v>5</v>
      </c>
      <c r="S79" s="5">
        <f t="shared" si="168"/>
        <v>1.25</v>
      </c>
      <c r="T79" s="8">
        <f t="shared" ref="T79:T83" si="177">$D79*S79</f>
        <v>1.875</v>
      </c>
      <c r="U79" s="50">
        <f t="shared" si="169"/>
        <v>5</v>
      </c>
      <c r="W79" s="5">
        <f t="shared" si="170"/>
        <v>0</v>
      </c>
      <c r="X79" s="8">
        <f t="shared" ref="X79:X83" si="178">$D79*W79</f>
        <v>0</v>
      </c>
      <c r="Y79" s="50">
        <f t="shared" si="171"/>
        <v>0</v>
      </c>
      <c r="AA79" s="5">
        <f t="shared" si="172"/>
        <v>0</v>
      </c>
      <c r="AB79" s="8">
        <f t="shared" ref="AB79:AB83" si="179">$D79*AA79</f>
        <v>0</v>
      </c>
      <c r="AC79" s="50">
        <f t="shared" si="173"/>
        <v>0</v>
      </c>
    </row>
    <row r="80" spans="1:29" s="4" customFormat="1" x14ac:dyDescent="0.25">
      <c r="A80" s="11" t="str">
        <f>'1_Fire_Script'!A81</f>
        <v>eMOSS_LICHEN_LITTER_LITTER_DEPTH</v>
      </c>
      <c r="B80" t="s">
        <v>360</v>
      </c>
      <c r="C80" s="44">
        <v>0.25</v>
      </c>
      <c r="D80" s="35">
        <v>1.5</v>
      </c>
      <c r="E80" s="39">
        <f t="shared" si="161"/>
        <v>2.6666666666666665</v>
      </c>
      <c r="F80" s="4">
        <v>0.2</v>
      </c>
      <c r="G80" s="5">
        <f t="shared" si="162"/>
        <v>0.05</v>
      </c>
      <c r="H80" s="8">
        <f t="shared" si="174"/>
        <v>7.5000000000000011E-2</v>
      </c>
      <c r="I80" s="50">
        <f t="shared" si="163"/>
        <v>0.2</v>
      </c>
      <c r="J80" s="4">
        <v>1</v>
      </c>
      <c r="K80" s="5">
        <f t="shared" si="164"/>
        <v>0.25</v>
      </c>
      <c r="L80" s="8">
        <f t="shared" si="175"/>
        <v>0.375</v>
      </c>
      <c r="M80" s="50">
        <f t="shared" si="165"/>
        <v>1</v>
      </c>
      <c r="N80" s="4">
        <v>2.5</v>
      </c>
      <c r="O80" s="5">
        <f t="shared" si="166"/>
        <v>0.625</v>
      </c>
      <c r="P80" s="8">
        <f t="shared" si="176"/>
        <v>0.9375</v>
      </c>
      <c r="Q80" s="50">
        <f t="shared" si="167"/>
        <v>2.5</v>
      </c>
      <c r="R80" s="4">
        <v>1</v>
      </c>
      <c r="S80" s="5">
        <f t="shared" si="168"/>
        <v>0.25</v>
      </c>
      <c r="T80" s="8">
        <f t="shared" si="177"/>
        <v>0.375</v>
      </c>
      <c r="U80" s="50">
        <f t="shared" si="169"/>
        <v>1</v>
      </c>
      <c r="V80" s="4">
        <v>1.5</v>
      </c>
      <c r="W80" s="5">
        <f t="shared" si="170"/>
        <v>0.375</v>
      </c>
      <c r="X80" s="8">
        <f t="shared" si="178"/>
        <v>0.5625</v>
      </c>
      <c r="Y80" s="50">
        <f t="shared" si="171"/>
        <v>1.5</v>
      </c>
      <c r="Z80" s="4">
        <v>2</v>
      </c>
      <c r="AA80" s="5">
        <f t="shared" si="172"/>
        <v>0.5</v>
      </c>
      <c r="AB80" s="8">
        <f t="shared" si="179"/>
        <v>0.75</v>
      </c>
      <c r="AC80" s="50">
        <f t="shared" si="173"/>
        <v>2</v>
      </c>
    </row>
    <row r="81" spans="1:29" s="4" customFormat="1" x14ac:dyDescent="0.25">
      <c r="A81" s="11" t="str">
        <f>'1_Fire_Script'!A82</f>
        <v>eMOSS_LICHEN_LITTER_LITTER_PERCENT_COVER</v>
      </c>
      <c r="B81" t="s">
        <v>361</v>
      </c>
      <c r="C81" s="44">
        <v>0.25</v>
      </c>
      <c r="D81" s="35">
        <v>1.5</v>
      </c>
      <c r="E81" s="39">
        <f t="shared" si="161"/>
        <v>2.6666666666666665</v>
      </c>
      <c r="F81" s="4">
        <v>70</v>
      </c>
      <c r="G81" s="5">
        <f t="shared" si="162"/>
        <v>17.5</v>
      </c>
      <c r="H81" s="8">
        <f t="shared" si="174"/>
        <v>26.25</v>
      </c>
      <c r="I81" s="50">
        <f t="shared" si="163"/>
        <v>70</v>
      </c>
      <c r="J81" s="4">
        <v>60</v>
      </c>
      <c r="K81" s="5">
        <f t="shared" si="164"/>
        <v>15</v>
      </c>
      <c r="L81" s="8">
        <f t="shared" si="175"/>
        <v>22.5</v>
      </c>
      <c r="M81" s="50">
        <f t="shared" si="165"/>
        <v>60</v>
      </c>
      <c r="N81" s="4">
        <v>5</v>
      </c>
      <c r="O81" s="5">
        <f t="shared" si="166"/>
        <v>1.25</v>
      </c>
      <c r="P81" s="8">
        <f t="shared" si="176"/>
        <v>1.875</v>
      </c>
      <c r="Q81" s="50">
        <f t="shared" si="167"/>
        <v>5</v>
      </c>
      <c r="R81" s="4">
        <v>15</v>
      </c>
      <c r="S81" s="5">
        <f t="shared" si="168"/>
        <v>3.75</v>
      </c>
      <c r="T81" s="8">
        <f t="shared" si="177"/>
        <v>5.625</v>
      </c>
      <c r="U81" s="50">
        <f t="shared" si="169"/>
        <v>15</v>
      </c>
      <c r="V81" s="4">
        <v>90</v>
      </c>
      <c r="W81" s="5">
        <f t="shared" si="170"/>
        <v>22.5</v>
      </c>
      <c r="X81" s="8">
        <f t="shared" si="178"/>
        <v>33.75</v>
      </c>
      <c r="Y81" s="50">
        <f t="shared" si="171"/>
        <v>90</v>
      </c>
      <c r="Z81" s="4">
        <v>70</v>
      </c>
      <c r="AA81" s="5">
        <f t="shared" si="172"/>
        <v>17.5</v>
      </c>
      <c r="AB81" s="8">
        <f t="shared" si="179"/>
        <v>26.25</v>
      </c>
      <c r="AC81" s="50">
        <f t="shared" si="173"/>
        <v>70</v>
      </c>
    </row>
    <row r="82" spans="1:29" s="4" customFormat="1" x14ac:dyDescent="0.25">
      <c r="A82" s="11" t="str">
        <f>'1_Fire_Script'!A83</f>
        <v>eMOSS_LICHEN_LITTER_MOSS_DEPTH</v>
      </c>
      <c r="B82" t="s">
        <v>362</v>
      </c>
      <c r="C82" s="44">
        <v>0.25</v>
      </c>
      <c r="D82" s="35">
        <v>1.5</v>
      </c>
      <c r="E82" s="39">
        <f t="shared" si="161"/>
        <v>2.6666666666666665</v>
      </c>
      <c r="G82" s="5">
        <f t="shared" si="162"/>
        <v>0</v>
      </c>
      <c r="H82" s="8">
        <f t="shared" si="174"/>
        <v>0</v>
      </c>
      <c r="I82" s="50">
        <f t="shared" si="163"/>
        <v>0</v>
      </c>
      <c r="K82" s="5">
        <f t="shared" si="164"/>
        <v>0</v>
      </c>
      <c r="L82" s="8">
        <f t="shared" si="175"/>
        <v>0</v>
      </c>
      <c r="M82" s="50">
        <f t="shared" si="165"/>
        <v>0</v>
      </c>
      <c r="O82" s="5">
        <f t="shared" si="166"/>
        <v>0</v>
      </c>
      <c r="P82" s="8">
        <f t="shared" si="176"/>
        <v>0</v>
      </c>
      <c r="Q82" s="50">
        <f t="shared" si="167"/>
        <v>0</v>
      </c>
      <c r="R82" s="4">
        <v>2.5</v>
      </c>
      <c r="S82" s="5">
        <f t="shared" si="168"/>
        <v>0.625</v>
      </c>
      <c r="T82" s="8">
        <f t="shared" si="177"/>
        <v>0.9375</v>
      </c>
      <c r="U82" s="50">
        <f t="shared" si="169"/>
        <v>2.5</v>
      </c>
      <c r="V82" s="4">
        <v>1</v>
      </c>
      <c r="W82" s="5">
        <f t="shared" si="170"/>
        <v>0.25</v>
      </c>
      <c r="X82" s="8">
        <f t="shared" si="178"/>
        <v>0.375</v>
      </c>
      <c r="Y82" s="50">
        <f t="shared" si="171"/>
        <v>1</v>
      </c>
      <c r="AA82" s="5">
        <f t="shared" si="172"/>
        <v>0</v>
      </c>
      <c r="AB82" s="8">
        <f t="shared" si="179"/>
        <v>0</v>
      </c>
      <c r="AC82" s="50">
        <f t="shared" si="173"/>
        <v>0</v>
      </c>
    </row>
    <row r="83" spans="1:29" s="4" customFormat="1" x14ac:dyDescent="0.25">
      <c r="A83" s="11" t="str">
        <f>'1_Fire_Script'!A84</f>
        <v>eMOSS_LICHEN_LITTER_MOSS_PERCENT_COVER</v>
      </c>
      <c r="B83" t="s">
        <v>363</v>
      </c>
      <c r="C83" s="44">
        <v>0.25</v>
      </c>
      <c r="D83" s="35">
        <v>1.5</v>
      </c>
      <c r="E83" s="39">
        <f t="shared" si="161"/>
        <v>2.6666666666666665</v>
      </c>
      <c r="G83" s="5">
        <f t="shared" si="162"/>
        <v>0</v>
      </c>
      <c r="H83" s="8">
        <f t="shared" si="174"/>
        <v>0</v>
      </c>
      <c r="I83" s="50">
        <f t="shared" si="163"/>
        <v>0</v>
      </c>
      <c r="K83" s="5">
        <f t="shared" si="164"/>
        <v>0</v>
      </c>
      <c r="L83" s="8">
        <f t="shared" si="175"/>
        <v>0</v>
      </c>
      <c r="M83" s="50">
        <f t="shared" si="165"/>
        <v>0</v>
      </c>
      <c r="O83" s="5">
        <f t="shared" si="166"/>
        <v>0</v>
      </c>
      <c r="P83" s="8">
        <f t="shared" si="176"/>
        <v>0</v>
      </c>
      <c r="Q83" s="50">
        <f t="shared" si="167"/>
        <v>0</v>
      </c>
      <c r="R83" s="4">
        <v>80</v>
      </c>
      <c r="S83" s="5">
        <f t="shared" si="168"/>
        <v>20</v>
      </c>
      <c r="T83" s="8">
        <f t="shared" si="177"/>
        <v>30</v>
      </c>
      <c r="U83" s="50">
        <f t="shared" si="169"/>
        <v>80</v>
      </c>
      <c r="V83" s="4">
        <v>5</v>
      </c>
      <c r="W83" s="5">
        <f t="shared" si="170"/>
        <v>1.25</v>
      </c>
      <c r="X83" s="8">
        <f t="shared" si="178"/>
        <v>1.875</v>
      </c>
      <c r="Y83" s="50">
        <f t="shared" si="171"/>
        <v>5</v>
      </c>
      <c r="AA83" s="5">
        <f t="shared" si="172"/>
        <v>0</v>
      </c>
      <c r="AB83" s="8">
        <f t="shared" si="179"/>
        <v>0</v>
      </c>
      <c r="AC83" s="50">
        <f t="shared" si="173"/>
        <v>0</v>
      </c>
    </row>
    <row r="84" spans="1:29" s="4" customFormat="1" x14ac:dyDescent="0.25">
      <c r="A84" s="11" t="str">
        <f>'1_Fire_Script'!A85</f>
        <v>eGROUND_FUEL_DUFF_LOWER_DEPTH</v>
      </c>
      <c r="B84" t="s">
        <v>364</v>
      </c>
      <c r="C84" s="44">
        <v>0.25</v>
      </c>
      <c r="D84" s="35"/>
      <c r="E84" s="36"/>
      <c r="G84" s="5">
        <f>$C84*F84</f>
        <v>0</v>
      </c>
      <c r="H84" s="8">
        <f>G84</f>
        <v>0</v>
      </c>
      <c r="I84" s="50">
        <f>H84</f>
        <v>0</v>
      </c>
      <c r="J84" s="4">
        <v>0.2</v>
      </c>
      <c r="K84" s="5">
        <f>$C84*J84</f>
        <v>0.05</v>
      </c>
      <c r="L84" s="8">
        <f>K84</f>
        <v>0.05</v>
      </c>
      <c r="M84" s="50">
        <f>L84</f>
        <v>0.05</v>
      </c>
      <c r="O84" s="5">
        <f>$C84*N84</f>
        <v>0</v>
      </c>
      <c r="P84" s="8">
        <f>O84</f>
        <v>0</v>
      </c>
      <c r="Q84" s="50">
        <f>P84</f>
        <v>0</v>
      </c>
      <c r="R84" s="4">
        <v>2</v>
      </c>
      <c r="S84" s="5">
        <f>$C84*R84</f>
        <v>0.5</v>
      </c>
      <c r="T84" s="8">
        <f>S84</f>
        <v>0.5</v>
      </c>
      <c r="U84" s="50">
        <f>T84</f>
        <v>0.5</v>
      </c>
      <c r="W84" s="5">
        <f>$C84*V84</f>
        <v>0</v>
      </c>
      <c r="X84" s="8">
        <f>W84</f>
        <v>0</v>
      </c>
      <c r="Y84" s="50">
        <f>X84</f>
        <v>0</v>
      </c>
      <c r="AA84" s="5">
        <f>$C84*Z84</f>
        <v>0</v>
      </c>
      <c r="AB84" s="8">
        <f>AA84</f>
        <v>0</v>
      </c>
      <c r="AC84" s="50">
        <f>AB84</f>
        <v>0</v>
      </c>
    </row>
    <row r="85" spans="1:29" s="4" customFormat="1" x14ac:dyDescent="0.25">
      <c r="A85" s="11" t="str">
        <f>'1_Fire_Script'!A86</f>
        <v>eGROUND_FUEL_DUFF_LOWER_PERCENT_COVER</v>
      </c>
      <c r="B85" t="s">
        <v>365</v>
      </c>
      <c r="C85" s="44">
        <v>0.25</v>
      </c>
      <c r="D85" s="35"/>
      <c r="E85" s="36"/>
      <c r="G85" s="5">
        <f t="shared" ref="G85:G93" si="180">$C85*F85</f>
        <v>0</v>
      </c>
      <c r="H85" s="8">
        <f t="shared" ref="H85:I93" si="181">G85</f>
        <v>0</v>
      </c>
      <c r="I85" s="50">
        <f t="shared" si="181"/>
        <v>0</v>
      </c>
      <c r="J85" s="4">
        <v>60</v>
      </c>
      <c r="K85" s="5">
        <f t="shared" ref="K85:K93" si="182">$C85*J85</f>
        <v>15</v>
      </c>
      <c r="L85" s="8">
        <f t="shared" ref="L85:L93" si="183">K85</f>
        <v>15</v>
      </c>
      <c r="M85" s="50">
        <f t="shared" ref="M85:M93" si="184">L85</f>
        <v>15</v>
      </c>
      <c r="O85" s="5">
        <f t="shared" ref="O85:O93" si="185">$C85*N85</f>
        <v>0</v>
      </c>
      <c r="P85" s="8">
        <f t="shared" ref="P85:P93" si="186">O85</f>
        <v>0</v>
      </c>
      <c r="Q85" s="50">
        <f t="shared" ref="Q85:Q93" si="187">P85</f>
        <v>0</v>
      </c>
      <c r="R85" s="4">
        <v>90</v>
      </c>
      <c r="S85" s="5">
        <f t="shared" ref="S85:S93" si="188">$C85*R85</f>
        <v>22.5</v>
      </c>
      <c r="T85" s="8">
        <f t="shared" ref="T85:T93" si="189">S85</f>
        <v>22.5</v>
      </c>
      <c r="U85" s="50">
        <f t="shared" ref="U85:U93" si="190">T85</f>
        <v>22.5</v>
      </c>
      <c r="W85" s="5">
        <f t="shared" ref="W85:W93" si="191">$C85*V85</f>
        <v>0</v>
      </c>
      <c r="X85" s="8">
        <f t="shared" ref="X85:X93" si="192">W85</f>
        <v>0</v>
      </c>
      <c r="Y85" s="50">
        <f t="shared" ref="Y85:Y93" si="193">X85</f>
        <v>0</v>
      </c>
      <c r="AA85" s="5">
        <f t="shared" ref="AA85:AA93" si="194">$C85*Z85</f>
        <v>0</v>
      </c>
      <c r="AB85" s="8">
        <f t="shared" ref="AB85:AB93" si="195">AA85</f>
        <v>0</v>
      </c>
      <c r="AC85" s="50">
        <f t="shared" ref="AC85:AC93" si="196">AB85</f>
        <v>0</v>
      </c>
    </row>
    <row r="86" spans="1:29" s="4" customFormat="1" x14ac:dyDescent="0.25">
      <c r="A86" s="11" t="str">
        <f>'1_Fire_Script'!A87</f>
        <v>eGROUND_FUEL_DUFF_UPPER_DEPTH</v>
      </c>
      <c r="B86" t="s">
        <v>366</v>
      </c>
      <c r="C86" s="44">
        <v>0.25</v>
      </c>
      <c r="D86" s="35"/>
      <c r="E86" s="36"/>
      <c r="F86" s="4">
        <v>0.5</v>
      </c>
      <c r="G86" s="5">
        <f t="shared" si="180"/>
        <v>0.125</v>
      </c>
      <c r="H86" s="8">
        <f t="shared" si="181"/>
        <v>0.125</v>
      </c>
      <c r="I86" s="50">
        <f t="shared" si="181"/>
        <v>0.125</v>
      </c>
      <c r="J86" s="4">
        <v>0.4</v>
      </c>
      <c r="K86" s="5">
        <f t="shared" si="182"/>
        <v>0.1</v>
      </c>
      <c r="L86" s="8">
        <f t="shared" si="183"/>
        <v>0.1</v>
      </c>
      <c r="M86" s="50">
        <f t="shared" si="184"/>
        <v>0.1</v>
      </c>
      <c r="N86" s="4">
        <v>0.2</v>
      </c>
      <c r="O86" s="5">
        <f t="shared" si="185"/>
        <v>0.05</v>
      </c>
      <c r="P86" s="8">
        <f t="shared" si="186"/>
        <v>0.05</v>
      </c>
      <c r="Q86" s="50">
        <f t="shared" si="187"/>
        <v>0.05</v>
      </c>
      <c r="R86" s="4">
        <v>4</v>
      </c>
      <c r="S86" s="5">
        <f t="shared" si="188"/>
        <v>1</v>
      </c>
      <c r="T86" s="8">
        <f t="shared" si="189"/>
        <v>1</v>
      </c>
      <c r="U86" s="50">
        <f t="shared" si="190"/>
        <v>1</v>
      </c>
      <c r="V86" s="4">
        <v>1</v>
      </c>
      <c r="W86" s="5">
        <f t="shared" si="191"/>
        <v>0.25</v>
      </c>
      <c r="X86" s="8">
        <f t="shared" si="192"/>
        <v>0.25</v>
      </c>
      <c r="Y86" s="50">
        <f t="shared" si="193"/>
        <v>0.25</v>
      </c>
      <c r="Z86" s="4">
        <v>1.5</v>
      </c>
      <c r="AA86" s="5">
        <f t="shared" si="194"/>
        <v>0.375</v>
      </c>
      <c r="AB86" s="8">
        <f t="shared" si="195"/>
        <v>0.375</v>
      </c>
      <c r="AC86" s="50">
        <f t="shared" si="196"/>
        <v>0.375</v>
      </c>
    </row>
    <row r="87" spans="1:29" s="4" customFormat="1" x14ac:dyDescent="0.25">
      <c r="A87" s="11" t="str">
        <f>'1_Fire_Script'!A88</f>
        <v>eGROUND_FUEL_DUFF_UPPER_PERCENT_COVER</v>
      </c>
      <c r="B87" t="s">
        <v>367</v>
      </c>
      <c r="C87" s="44">
        <v>0.25</v>
      </c>
      <c r="D87" s="35"/>
      <c r="E87" s="36"/>
      <c r="F87" s="4">
        <v>70</v>
      </c>
      <c r="G87" s="5">
        <f t="shared" si="180"/>
        <v>17.5</v>
      </c>
      <c r="H87" s="8">
        <f t="shared" si="181"/>
        <v>17.5</v>
      </c>
      <c r="I87" s="50">
        <f t="shared" si="181"/>
        <v>17.5</v>
      </c>
      <c r="J87" s="4">
        <v>60</v>
      </c>
      <c r="K87" s="5">
        <f t="shared" si="182"/>
        <v>15</v>
      </c>
      <c r="L87" s="8">
        <f t="shared" si="183"/>
        <v>15</v>
      </c>
      <c r="M87" s="50">
        <f t="shared" si="184"/>
        <v>15</v>
      </c>
      <c r="N87" s="4">
        <v>70</v>
      </c>
      <c r="O87" s="5">
        <f t="shared" si="185"/>
        <v>17.5</v>
      </c>
      <c r="P87" s="8">
        <f t="shared" si="186"/>
        <v>17.5</v>
      </c>
      <c r="Q87" s="50">
        <f t="shared" si="187"/>
        <v>17.5</v>
      </c>
      <c r="R87" s="4">
        <v>100</v>
      </c>
      <c r="S87" s="5">
        <f t="shared" si="188"/>
        <v>25</v>
      </c>
      <c r="T87" s="8">
        <f t="shared" si="189"/>
        <v>25</v>
      </c>
      <c r="U87" s="50">
        <f t="shared" si="190"/>
        <v>25</v>
      </c>
      <c r="V87" s="4">
        <v>90</v>
      </c>
      <c r="W87" s="5">
        <f t="shared" si="191"/>
        <v>22.5</v>
      </c>
      <c r="X87" s="8">
        <f t="shared" si="192"/>
        <v>22.5</v>
      </c>
      <c r="Y87" s="50">
        <f t="shared" si="193"/>
        <v>22.5</v>
      </c>
      <c r="Z87" s="4">
        <v>70</v>
      </c>
      <c r="AA87" s="5">
        <f t="shared" si="194"/>
        <v>17.5</v>
      </c>
      <c r="AB87" s="8">
        <f t="shared" si="195"/>
        <v>17.5</v>
      </c>
      <c r="AC87" s="50">
        <f t="shared" si="196"/>
        <v>17.5</v>
      </c>
    </row>
    <row r="88" spans="1:29" s="4" customFormat="1" x14ac:dyDescent="0.25">
      <c r="A88" s="11" t="str">
        <f>'1_Fire_Script'!A89</f>
        <v>eGROUND_FUEL_BASAL_ACCUMULATION_DEPTH</v>
      </c>
      <c r="B88" t="s">
        <v>368</v>
      </c>
      <c r="C88" s="44">
        <v>0.25</v>
      </c>
      <c r="D88" s="35"/>
      <c r="E88" s="36"/>
      <c r="G88" s="5">
        <f t="shared" si="180"/>
        <v>0</v>
      </c>
      <c r="H88" s="8">
        <f t="shared" si="181"/>
        <v>0</v>
      </c>
      <c r="I88" s="50">
        <f t="shared" si="181"/>
        <v>0</v>
      </c>
      <c r="K88" s="5">
        <f t="shared" si="182"/>
        <v>0</v>
      </c>
      <c r="L88" s="8">
        <f t="shared" si="183"/>
        <v>0</v>
      </c>
      <c r="M88" s="50">
        <f t="shared" si="184"/>
        <v>0</v>
      </c>
      <c r="O88" s="5">
        <f t="shared" si="185"/>
        <v>0</v>
      </c>
      <c r="P88" s="8">
        <f t="shared" si="186"/>
        <v>0</v>
      </c>
      <c r="Q88" s="50">
        <f t="shared" si="187"/>
        <v>0</v>
      </c>
      <c r="S88" s="5">
        <f t="shared" si="188"/>
        <v>0</v>
      </c>
      <c r="T88" s="8">
        <f t="shared" si="189"/>
        <v>0</v>
      </c>
      <c r="U88" s="50">
        <f t="shared" si="190"/>
        <v>0</v>
      </c>
      <c r="W88" s="5">
        <f t="shared" si="191"/>
        <v>0</v>
      </c>
      <c r="X88" s="8">
        <f t="shared" si="192"/>
        <v>0</v>
      </c>
      <c r="Y88" s="50">
        <f t="shared" si="193"/>
        <v>0</v>
      </c>
      <c r="AA88" s="5">
        <f t="shared" si="194"/>
        <v>0</v>
      </c>
      <c r="AB88" s="8">
        <f t="shared" si="195"/>
        <v>0</v>
      </c>
      <c r="AC88" s="50">
        <f t="shared" si="196"/>
        <v>0</v>
      </c>
    </row>
    <row r="89" spans="1:29" s="4" customFormat="1" x14ac:dyDescent="0.25">
      <c r="A89" s="11" t="str">
        <f>'1_Fire_Script'!A90</f>
        <v>eGROUND_FUEL_BASAL_ACCUMULATION_NUMBER_PER_UNIT_AREA</v>
      </c>
      <c r="B89" t="s">
        <v>369</v>
      </c>
      <c r="C89" s="44">
        <v>0.25</v>
      </c>
      <c r="D89" s="35"/>
      <c r="E89" s="36"/>
      <c r="G89" s="5">
        <f t="shared" si="180"/>
        <v>0</v>
      </c>
      <c r="H89" s="8">
        <f t="shared" si="181"/>
        <v>0</v>
      </c>
      <c r="I89" s="50">
        <f t="shared" si="181"/>
        <v>0</v>
      </c>
      <c r="K89" s="5">
        <f t="shared" si="182"/>
        <v>0</v>
      </c>
      <c r="L89" s="8">
        <f t="shared" si="183"/>
        <v>0</v>
      </c>
      <c r="M89" s="50">
        <f t="shared" si="184"/>
        <v>0</v>
      </c>
      <c r="O89" s="5">
        <f t="shared" si="185"/>
        <v>0</v>
      </c>
      <c r="P89" s="8">
        <f t="shared" si="186"/>
        <v>0</v>
      </c>
      <c r="Q89" s="50">
        <f t="shared" si="187"/>
        <v>0</v>
      </c>
      <c r="S89" s="5">
        <f t="shared" si="188"/>
        <v>0</v>
      </c>
      <c r="T89" s="8">
        <f t="shared" si="189"/>
        <v>0</v>
      </c>
      <c r="U89" s="50">
        <f t="shared" si="190"/>
        <v>0</v>
      </c>
      <c r="W89" s="5">
        <f t="shared" si="191"/>
        <v>0</v>
      </c>
      <c r="X89" s="8">
        <f t="shared" si="192"/>
        <v>0</v>
      </c>
      <c r="Y89" s="50">
        <f t="shared" si="193"/>
        <v>0</v>
      </c>
      <c r="AA89" s="5">
        <f t="shared" si="194"/>
        <v>0</v>
      </c>
      <c r="AB89" s="8">
        <f t="shared" si="195"/>
        <v>0</v>
      </c>
      <c r="AC89" s="50">
        <f t="shared" si="196"/>
        <v>0</v>
      </c>
    </row>
    <row r="90" spans="1:29" s="4" customFormat="1" x14ac:dyDescent="0.25">
      <c r="A90" s="11" t="str">
        <f>'1_Fire_Script'!A91</f>
        <v>eGROUND_FUEL_BASAL_ACCUMULATION_RADIUS</v>
      </c>
      <c r="B90" t="s">
        <v>370</v>
      </c>
      <c r="C90" s="44">
        <v>0.25</v>
      </c>
      <c r="D90" s="35"/>
      <c r="E90" s="36"/>
      <c r="G90" s="5">
        <f t="shared" si="180"/>
        <v>0</v>
      </c>
      <c r="H90" s="8">
        <f t="shared" si="181"/>
        <v>0</v>
      </c>
      <c r="I90" s="50">
        <f t="shared" si="181"/>
        <v>0</v>
      </c>
      <c r="K90" s="5">
        <f t="shared" si="182"/>
        <v>0</v>
      </c>
      <c r="L90" s="8">
        <f t="shared" si="183"/>
        <v>0</v>
      </c>
      <c r="M90" s="50">
        <f t="shared" si="184"/>
        <v>0</v>
      </c>
      <c r="O90" s="5">
        <f t="shared" si="185"/>
        <v>0</v>
      </c>
      <c r="P90" s="8">
        <f t="shared" si="186"/>
        <v>0</v>
      </c>
      <c r="Q90" s="50">
        <f t="shared" si="187"/>
        <v>0</v>
      </c>
      <c r="S90" s="5">
        <f t="shared" si="188"/>
        <v>0</v>
      </c>
      <c r="T90" s="8">
        <f t="shared" si="189"/>
        <v>0</v>
      </c>
      <c r="U90" s="50">
        <f t="shared" si="190"/>
        <v>0</v>
      </c>
      <c r="W90" s="5">
        <f t="shared" si="191"/>
        <v>0</v>
      </c>
      <c r="X90" s="8">
        <f t="shared" si="192"/>
        <v>0</v>
      </c>
      <c r="Y90" s="50">
        <f t="shared" si="193"/>
        <v>0</v>
      </c>
      <c r="AA90" s="5">
        <f t="shared" si="194"/>
        <v>0</v>
      </c>
      <c r="AB90" s="8">
        <f t="shared" si="195"/>
        <v>0</v>
      </c>
      <c r="AC90" s="50">
        <f t="shared" si="196"/>
        <v>0</v>
      </c>
    </row>
    <row r="91" spans="1:29" s="4" customFormat="1" x14ac:dyDescent="0.25">
      <c r="A91" s="11" t="str">
        <f>'1_Fire_Script'!A92</f>
        <v>eGROUND_FUEL_SQUIRREL_MIDDENS_DEPTH</v>
      </c>
      <c r="B91" t="s">
        <v>371</v>
      </c>
      <c r="C91" s="44">
        <v>0.25</v>
      </c>
      <c r="D91" s="35"/>
      <c r="E91" s="36"/>
      <c r="G91" s="5">
        <f t="shared" si="180"/>
        <v>0</v>
      </c>
      <c r="H91" s="8">
        <f t="shared" si="181"/>
        <v>0</v>
      </c>
      <c r="I91" s="50">
        <f t="shared" si="181"/>
        <v>0</v>
      </c>
      <c r="K91" s="5">
        <f t="shared" si="182"/>
        <v>0</v>
      </c>
      <c r="L91" s="8">
        <f t="shared" si="183"/>
        <v>0</v>
      </c>
      <c r="M91" s="50">
        <f t="shared" si="184"/>
        <v>0</v>
      </c>
      <c r="O91" s="5">
        <f t="shared" si="185"/>
        <v>0</v>
      </c>
      <c r="P91" s="8">
        <f t="shared" si="186"/>
        <v>0</v>
      </c>
      <c r="Q91" s="50">
        <f t="shared" si="187"/>
        <v>0</v>
      </c>
      <c r="R91" s="4">
        <v>18</v>
      </c>
      <c r="S91" s="5">
        <f t="shared" si="188"/>
        <v>4.5</v>
      </c>
      <c r="T91" s="8">
        <f t="shared" si="189"/>
        <v>4.5</v>
      </c>
      <c r="U91" s="50">
        <f t="shared" si="190"/>
        <v>4.5</v>
      </c>
      <c r="W91" s="5">
        <f t="shared" si="191"/>
        <v>0</v>
      </c>
      <c r="X91" s="8">
        <f t="shared" si="192"/>
        <v>0</v>
      </c>
      <c r="Y91" s="50">
        <f t="shared" si="193"/>
        <v>0</v>
      </c>
      <c r="AA91" s="5">
        <f t="shared" si="194"/>
        <v>0</v>
      </c>
      <c r="AB91" s="8">
        <f t="shared" si="195"/>
        <v>0</v>
      </c>
      <c r="AC91" s="50">
        <f t="shared" si="196"/>
        <v>0</v>
      </c>
    </row>
    <row r="92" spans="1:29" s="4" customFormat="1" x14ac:dyDescent="0.25">
      <c r="A92" s="11" t="str">
        <f>'1_Fire_Script'!A93</f>
        <v>eGROUND_FUEL_SQUIRREL_MIDDENS_NUMBER_PER_UNIT_AREA</v>
      </c>
      <c r="B92" t="s">
        <v>372</v>
      </c>
      <c r="C92" s="44">
        <v>0.25</v>
      </c>
      <c r="D92" s="35"/>
      <c r="E92" s="36"/>
      <c r="G92" s="5">
        <f t="shared" si="180"/>
        <v>0</v>
      </c>
      <c r="H92" s="8">
        <f t="shared" si="181"/>
        <v>0</v>
      </c>
      <c r="I92" s="50">
        <f t="shared" si="181"/>
        <v>0</v>
      </c>
      <c r="K92" s="5">
        <f t="shared" si="182"/>
        <v>0</v>
      </c>
      <c r="L92" s="8">
        <f t="shared" si="183"/>
        <v>0</v>
      </c>
      <c r="M92" s="50">
        <f t="shared" si="184"/>
        <v>0</v>
      </c>
      <c r="O92" s="5">
        <f t="shared" si="185"/>
        <v>0</v>
      </c>
      <c r="P92" s="8">
        <f t="shared" si="186"/>
        <v>0</v>
      </c>
      <c r="Q92" s="50">
        <f t="shared" si="187"/>
        <v>0</v>
      </c>
      <c r="R92" s="4">
        <v>1</v>
      </c>
      <c r="S92" s="5">
        <f t="shared" si="188"/>
        <v>0.25</v>
      </c>
      <c r="T92" s="8">
        <f t="shared" si="189"/>
        <v>0.25</v>
      </c>
      <c r="U92" s="50">
        <f t="shared" si="190"/>
        <v>0.25</v>
      </c>
      <c r="W92" s="5">
        <f t="shared" si="191"/>
        <v>0</v>
      </c>
      <c r="X92" s="8">
        <f t="shared" si="192"/>
        <v>0</v>
      </c>
      <c r="Y92" s="50">
        <f t="shared" si="193"/>
        <v>0</v>
      </c>
      <c r="AA92" s="5">
        <f t="shared" si="194"/>
        <v>0</v>
      </c>
      <c r="AB92" s="8">
        <f t="shared" si="195"/>
        <v>0</v>
      </c>
      <c r="AC92" s="50">
        <f t="shared" si="196"/>
        <v>0</v>
      </c>
    </row>
    <row r="93" spans="1:29" s="4" customFormat="1" x14ac:dyDescent="0.25">
      <c r="A93" s="11" t="str">
        <f>'1_Fire_Script'!A94</f>
        <v>eGROUND_FUEL_SQUIRREL_MIDDENS_RADIUS</v>
      </c>
      <c r="B93" t="s">
        <v>373</v>
      </c>
      <c r="C93" s="44">
        <v>0.25</v>
      </c>
      <c r="D93" s="35"/>
      <c r="E93" s="36"/>
      <c r="G93" s="5">
        <f t="shared" si="180"/>
        <v>0</v>
      </c>
      <c r="H93" s="8">
        <f t="shared" si="181"/>
        <v>0</v>
      </c>
      <c r="I93" s="50">
        <f t="shared" si="181"/>
        <v>0</v>
      </c>
      <c r="K93" s="5">
        <f t="shared" si="182"/>
        <v>0</v>
      </c>
      <c r="L93" s="8">
        <f t="shared" si="183"/>
        <v>0</v>
      </c>
      <c r="M93" s="50">
        <f t="shared" si="184"/>
        <v>0</v>
      </c>
      <c r="O93" s="5">
        <f t="shared" si="185"/>
        <v>0</v>
      </c>
      <c r="P93" s="8">
        <f t="shared" si="186"/>
        <v>0</v>
      </c>
      <c r="Q93" s="50">
        <f t="shared" si="187"/>
        <v>0</v>
      </c>
      <c r="R93" s="4">
        <v>5</v>
      </c>
      <c r="S93" s="5">
        <f t="shared" si="188"/>
        <v>1.25</v>
      </c>
      <c r="T93" s="8">
        <f t="shared" si="189"/>
        <v>1.25</v>
      </c>
      <c r="U93" s="50">
        <f t="shared" si="190"/>
        <v>1.25</v>
      </c>
      <c r="W93" s="5">
        <f t="shared" si="191"/>
        <v>0</v>
      </c>
      <c r="X93" s="8">
        <f t="shared" si="192"/>
        <v>0</v>
      </c>
      <c r="Y93" s="50">
        <f t="shared" si="193"/>
        <v>0</v>
      </c>
      <c r="AA93" s="5">
        <f t="shared" si="194"/>
        <v>0</v>
      </c>
      <c r="AB93" s="8">
        <f t="shared" si="195"/>
        <v>0</v>
      </c>
      <c r="AC93" s="50">
        <f t="shared" si="19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selection activeCell="G24" sqref="G24"/>
    </sheetView>
  </sheetViews>
  <sheetFormatPr defaultRowHeight="15" x14ac:dyDescent="0.25"/>
  <cols>
    <col min="1" max="1" width="94.42578125" customWidth="1"/>
    <col min="2" max="2" width="27.42578125" bestFit="1" customWidth="1"/>
    <col min="3" max="3" width="44.85546875" style="41" bestFit="1" customWidth="1"/>
    <col min="4" max="4" width="42.5703125" style="41" bestFit="1" customWidth="1"/>
    <col min="5" max="5" width="27.5703125" style="41" bestFit="1" customWidth="1"/>
    <col min="6" max="6" width="14" bestFit="1" customWidth="1"/>
    <col min="7" max="7" width="18.5703125" bestFit="1" customWidth="1"/>
    <col min="8" max="8" width="18.5703125" style="12" bestFit="1" customWidth="1"/>
    <col min="9" max="9" width="18.5703125" style="14" bestFit="1" customWidth="1"/>
    <col min="10" max="10" width="14" bestFit="1" customWidth="1"/>
    <col min="11" max="11" width="18.5703125" bestFit="1" customWidth="1"/>
    <col min="12" max="12" width="18.5703125" style="12" bestFit="1" customWidth="1"/>
    <col min="13" max="13" width="18.5703125" style="14" bestFit="1" customWidth="1"/>
    <col min="14" max="14" width="14" bestFit="1" customWidth="1"/>
    <col min="15" max="15" width="18.5703125" bestFit="1" customWidth="1"/>
    <col min="16" max="16" width="18.5703125" style="12" bestFit="1" customWidth="1"/>
    <col min="17" max="17" width="18.5703125" style="14" bestFit="1" customWidth="1"/>
    <col min="18" max="18" width="14" bestFit="1" customWidth="1"/>
    <col min="19" max="19" width="18.5703125" bestFit="1" customWidth="1"/>
    <col min="20" max="20" width="18.5703125" style="12" bestFit="1" customWidth="1"/>
    <col min="21" max="21" width="18.5703125" style="14" bestFit="1" customWidth="1"/>
    <col min="22" max="22" width="14" bestFit="1" customWidth="1"/>
    <col min="23" max="23" width="18.5703125" bestFit="1" customWidth="1"/>
    <col min="24" max="24" width="18.5703125" style="12" bestFit="1" customWidth="1"/>
    <col min="25" max="25" width="18.5703125" style="14" bestFit="1" customWidth="1"/>
    <col min="26" max="26" width="14" bestFit="1" customWidth="1"/>
    <col min="27" max="27" width="18.5703125" bestFit="1" customWidth="1"/>
    <col min="28" max="28" width="18.5703125" style="12" bestFit="1" customWidth="1"/>
    <col min="29" max="29" width="18.5703125" style="14" bestFit="1" customWidth="1"/>
  </cols>
  <sheetData>
    <row r="1" spans="1:29" s="6" customFormat="1" x14ac:dyDescent="0.25">
      <c r="A1" s="7" t="s">
        <v>45</v>
      </c>
      <c r="B1" s="1" t="s">
        <v>284</v>
      </c>
      <c r="C1" s="43" t="s">
        <v>230</v>
      </c>
      <c r="D1" s="33" t="s">
        <v>231</v>
      </c>
      <c r="E1" s="34" t="s">
        <v>232</v>
      </c>
      <c r="F1" s="6" t="s">
        <v>31</v>
      </c>
      <c r="G1" t="s">
        <v>242</v>
      </c>
      <c r="H1" t="s">
        <v>243</v>
      </c>
      <c r="I1" t="s">
        <v>244</v>
      </c>
      <c r="J1" t="s">
        <v>32</v>
      </c>
      <c r="K1" t="s">
        <v>248</v>
      </c>
      <c r="L1" t="s">
        <v>249</v>
      </c>
      <c r="M1" t="s">
        <v>250</v>
      </c>
      <c r="N1" t="s">
        <v>33</v>
      </c>
      <c r="O1" t="s">
        <v>254</v>
      </c>
      <c r="P1" t="s">
        <v>255</v>
      </c>
      <c r="Q1" t="s">
        <v>256</v>
      </c>
      <c r="R1" t="s">
        <v>38</v>
      </c>
      <c r="S1" t="s">
        <v>260</v>
      </c>
      <c r="T1" t="s">
        <v>261</v>
      </c>
      <c r="U1" t="s">
        <v>262</v>
      </c>
      <c r="V1" t="s">
        <v>39</v>
      </c>
      <c r="W1" t="s">
        <v>266</v>
      </c>
      <c r="X1" t="s">
        <v>267</v>
      </c>
      <c r="Y1" t="s">
        <v>268</v>
      </c>
      <c r="Z1" t="s">
        <v>44</v>
      </c>
      <c r="AA1" t="s">
        <v>272</v>
      </c>
      <c r="AB1" t="s">
        <v>273</v>
      </c>
      <c r="AC1" t="s">
        <v>274</v>
      </c>
    </row>
    <row r="2" spans="1:29" s="4" customFormat="1" x14ac:dyDescent="0.25">
      <c r="A2" s="11" t="str">
        <f>'1_Fire_Script'!A3</f>
        <v>eCANOPY_TREES_TOTAL_PERCENT_COVER</v>
      </c>
      <c r="B2" t="s">
        <v>285</v>
      </c>
      <c r="C2" s="44">
        <v>0.25</v>
      </c>
      <c r="D2" s="35">
        <v>0.9</v>
      </c>
      <c r="E2" s="36"/>
      <c r="F2" s="4">
        <v>40</v>
      </c>
      <c r="G2" s="5">
        <f>$C2*F2</f>
        <v>10</v>
      </c>
      <c r="H2" s="8">
        <f>$D2*G2</f>
        <v>9</v>
      </c>
      <c r="I2" s="9">
        <f>H2</f>
        <v>9</v>
      </c>
      <c r="K2" s="5">
        <f>$C2*J2</f>
        <v>0</v>
      </c>
      <c r="L2" s="8">
        <f>$D2*K2</f>
        <v>0</v>
      </c>
      <c r="M2" s="9">
        <f>L2</f>
        <v>0</v>
      </c>
      <c r="O2" s="5">
        <f>$C2*N2</f>
        <v>0</v>
      </c>
      <c r="P2" s="8">
        <f>$D2*O2</f>
        <v>0</v>
      </c>
      <c r="Q2" s="9">
        <f>P2</f>
        <v>0</v>
      </c>
      <c r="R2" s="4">
        <v>80</v>
      </c>
      <c r="S2" s="5">
        <f>$C2*R2</f>
        <v>20</v>
      </c>
      <c r="T2" s="8">
        <f>$D2*S2</f>
        <v>18</v>
      </c>
      <c r="U2" s="9">
        <f>T2</f>
        <v>18</v>
      </c>
      <c r="V2" s="4">
        <v>85</v>
      </c>
      <c r="W2" s="5">
        <f>$C2*V2</f>
        <v>21.25</v>
      </c>
      <c r="X2" s="8">
        <f>$D2*W2</f>
        <v>19.125</v>
      </c>
      <c r="Y2" s="9">
        <f>X2</f>
        <v>19.125</v>
      </c>
      <c r="Z2" s="4">
        <v>60</v>
      </c>
      <c r="AA2" s="5">
        <f>$C2*Z2</f>
        <v>15</v>
      </c>
      <c r="AB2" s="8">
        <f>$D2*AA2</f>
        <v>13.5</v>
      </c>
      <c r="AC2" s="9">
        <f>AB2</f>
        <v>13.5</v>
      </c>
    </row>
    <row r="3" spans="1:29" s="4" customFormat="1" x14ac:dyDescent="0.25">
      <c r="A3" s="11" t="str">
        <f>'1_Fire_Script'!A4</f>
        <v>eCANOPY_TREES_OVERSTORY_DIAMETER_AT_BREAST_HEIGHT</v>
      </c>
      <c r="B3" t="s">
        <v>286</v>
      </c>
      <c r="C3" s="44"/>
      <c r="D3" s="35"/>
      <c r="E3" s="36"/>
      <c r="F3" s="4">
        <v>9.6</v>
      </c>
      <c r="G3" s="5">
        <f>F3</f>
        <v>9.6</v>
      </c>
      <c r="H3" s="8">
        <f t="shared" ref="H3:I17" si="0">G3</f>
        <v>9.6</v>
      </c>
      <c r="I3" s="9">
        <f t="shared" si="0"/>
        <v>9.6</v>
      </c>
      <c r="K3" s="5">
        <f>J3</f>
        <v>0</v>
      </c>
      <c r="L3" s="8">
        <f t="shared" ref="L3:L5" si="1">K3</f>
        <v>0</v>
      </c>
      <c r="M3" s="9">
        <f t="shared" ref="M3:M17" si="2">L3</f>
        <v>0</v>
      </c>
      <c r="O3" s="5">
        <f>N3</f>
        <v>0</v>
      </c>
      <c r="P3" s="8">
        <f t="shared" ref="P3:P5" si="3">O3</f>
        <v>0</v>
      </c>
      <c r="Q3" s="9">
        <f t="shared" ref="Q3:Q17" si="4">P3</f>
        <v>0</v>
      </c>
      <c r="R3" s="4">
        <v>2.9</v>
      </c>
      <c r="S3" s="5">
        <f>R3</f>
        <v>2.9</v>
      </c>
      <c r="T3" s="8">
        <f t="shared" ref="T3:T5" si="5">S3</f>
        <v>2.9</v>
      </c>
      <c r="U3" s="9">
        <f t="shared" ref="U3:U17" si="6">T3</f>
        <v>2.9</v>
      </c>
      <c r="V3" s="4">
        <v>14</v>
      </c>
      <c r="W3" s="5">
        <f>V3</f>
        <v>14</v>
      </c>
      <c r="X3" s="8">
        <f t="shared" ref="X3:X5" si="7">W3</f>
        <v>14</v>
      </c>
      <c r="Y3" s="9">
        <f t="shared" ref="Y3:Y17" si="8">X3</f>
        <v>14</v>
      </c>
      <c r="Z3" s="4">
        <v>12</v>
      </c>
      <c r="AA3" s="5">
        <f>Z3</f>
        <v>12</v>
      </c>
      <c r="AB3" s="8">
        <f t="shared" ref="AB3:AB5" si="9">AA3</f>
        <v>12</v>
      </c>
      <c r="AC3" s="9">
        <f t="shared" ref="AC3:AC17" si="10">AB3</f>
        <v>12</v>
      </c>
    </row>
    <row r="4" spans="1:29" s="4" customFormat="1" x14ac:dyDescent="0.25">
      <c r="A4" s="11" t="str">
        <f>'1_Fire_Script'!A5</f>
        <v>eCANOPY_TREES_OVERSTORY_HEIGHT_TO_LIVE_CROWN</v>
      </c>
      <c r="B4" t="s">
        <v>287</v>
      </c>
      <c r="C4" s="44">
        <v>1.5</v>
      </c>
      <c r="D4" s="35"/>
      <c r="E4" s="36"/>
      <c r="F4" s="4">
        <v>20</v>
      </c>
      <c r="G4" s="5">
        <f>$C4*F4</f>
        <v>30</v>
      </c>
      <c r="H4" s="8">
        <f t="shared" si="0"/>
        <v>30</v>
      </c>
      <c r="I4" s="9">
        <f t="shared" si="0"/>
        <v>30</v>
      </c>
      <c r="K4" s="5">
        <f>$C4*J4</f>
        <v>0</v>
      </c>
      <c r="L4" s="8">
        <f t="shared" si="1"/>
        <v>0</v>
      </c>
      <c r="M4" s="9">
        <f t="shared" si="2"/>
        <v>0</v>
      </c>
      <c r="O4" s="5">
        <f>$C4*N4</f>
        <v>0</v>
      </c>
      <c r="P4" s="8">
        <f t="shared" si="3"/>
        <v>0</v>
      </c>
      <c r="Q4" s="9">
        <f t="shared" si="4"/>
        <v>0</v>
      </c>
      <c r="R4" s="4">
        <v>4</v>
      </c>
      <c r="S4" s="5">
        <f>$C4*R4</f>
        <v>6</v>
      </c>
      <c r="T4" s="8">
        <f t="shared" si="5"/>
        <v>6</v>
      </c>
      <c r="U4" s="9">
        <f t="shared" si="6"/>
        <v>6</v>
      </c>
      <c r="V4" s="4">
        <v>20</v>
      </c>
      <c r="W4" s="5">
        <f>$C4*V4</f>
        <v>30</v>
      </c>
      <c r="X4" s="8">
        <f t="shared" si="7"/>
        <v>30</v>
      </c>
      <c r="Y4" s="9">
        <f t="shared" si="8"/>
        <v>30</v>
      </c>
      <c r="Z4" s="4">
        <v>55</v>
      </c>
      <c r="AA4" s="5">
        <f>$C4*Z4</f>
        <v>82.5</v>
      </c>
      <c r="AB4" s="8">
        <f t="shared" si="9"/>
        <v>82.5</v>
      </c>
      <c r="AC4" s="9">
        <f t="shared" si="10"/>
        <v>82.5</v>
      </c>
    </row>
    <row r="5" spans="1:29" s="4" customFormat="1" x14ac:dyDescent="0.25">
      <c r="A5" s="11" t="str">
        <f>'1_Fire_Script'!A6</f>
        <v>eCANOPY_TREES_OVERSTORY_HEIGHT</v>
      </c>
      <c r="B5" t="s">
        <v>288</v>
      </c>
      <c r="C5" s="44"/>
      <c r="D5" s="35"/>
      <c r="E5" s="36"/>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'1_Fire_Script'!A7</f>
        <v>eCANOPY_TREES_OVERSTORY_PERCENT_COVER</v>
      </c>
      <c r="B6" t="s">
        <v>289</v>
      </c>
      <c r="C6" s="44">
        <v>0.25</v>
      </c>
      <c r="D6" s="35">
        <v>0.9</v>
      </c>
      <c r="E6" s="36"/>
      <c r="F6" s="4">
        <v>40</v>
      </c>
      <c r="G6" s="5">
        <f>$C6*F6</f>
        <v>10</v>
      </c>
      <c r="H6" s="8">
        <f>$D6*G6</f>
        <v>9</v>
      </c>
      <c r="I6" s="9">
        <f t="shared" si="0"/>
        <v>9</v>
      </c>
      <c r="K6" s="5">
        <f>$C6*J6</f>
        <v>0</v>
      </c>
      <c r="L6" s="8">
        <f>$D6*K6</f>
        <v>0</v>
      </c>
      <c r="M6" s="9">
        <f t="shared" si="2"/>
        <v>0</v>
      </c>
      <c r="O6" s="5">
        <f>$C6*N6</f>
        <v>0</v>
      </c>
      <c r="P6" s="8">
        <f>$D6*O6</f>
        <v>0</v>
      </c>
      <c r="Q6" s="9">
        <f t="shared" si="4"/>
        <v>0</v>
      </c>
      <c r="R6" s="4">
        <v>80</v>
      </c>
      <c r="S6" s="5">
        <f>$C6*R6</f>
        <v>20</v>
      </c>
      <c r="T6" s="8">
        <f>$D6*S6</f>
        <v>18</v>
      </c>
      <c r="U6" s="9">
        <f t="shared" si="6"/>
        <v>18</v>
      </c>
      <c r="V6" s="4">
        <v>50</v>
      </c>
      <c r="W6" s="5">
        <f>$C6*V6</f>
        <v>12.5</v>
      </c>
      <c r="X6" s="8">
        <f>$D6*W6</f>
        <v>11.25</v>
      </c>
      <c r="Y6" s="9">
        <f t="shared" si="8"/>
        <v>11.25</v>
      </c>
      <c r="Z6" s="4">
        <v>50</v>
      </c>
      <c r="AA6" s="5">
        <f>$C6*Z6</f>
        <v>12.5</v>
      </c>
      <c r="AB6" s="8">
        <f>$D6*AA6</f>
        <v>11.25</v>
      </c>
      <c r="AC6" s="9">
        <f t="shared" si="10"/>
        <v>11.25</v>
      </c>
    </row>
    <row r="7" spans="1:29" s="4" customFormat="1" x14ac:dyDescent="0.25">
      <c r="A7" s="11" t="str">
        <f>'1_Fire_Script'!A8</f>
        <v>eCANOPY_TREES_OVERSTORY_STEM_DENSITY</v>
      </c>
      <c r="B7" t="s">
        <v>290</v>
      </c>
      <c r="C7" s="44">
        <v>0.25</v>
      </c>
      <c r="D7" s="35">
        <v>0.9</v>
      </c>
      <c r="E7" s="36"/>
      <c r="F7" s="4">
        <v>12</v>
      </c>
      <c r="G7" s="5">
        <f>$C7*F7</f>
        <v>3</v>
      </c>
      <c r="H7" s="8">
        <f>$D7*G7</f>
        <v>2.7</v>
      </c>
      <c r="I7" s="9">
        <f t="shared" si="0"/>
        <v>2.7</v>
      </c>
      <c r="K7" s="5">
        <f>$C7*J7</f>
        <v>0</v>
      </c>
      <c r="L7" s="8">
        <f>$D7*K7</f>
        <v>0</v>
      </c>
      <c r="M7" s="9">
        <f t="shared" si="2"/>
        <v>0</v>
      </c>
      <c r="O7" s="5">
        <f>$C7*N7</f>
        <v>0</v>
      </c>
      <c r="P7" s="8">
        <f>$D7*O7</f>
        <v>0</v>
      </c>
      <c r="Q7" s="9">
        <f t="shared" si="4"/>
        <v>0</v>
      </c>
      <c r="R7" s="4">
        <v>3500</v>
      </c>
      <c r="S7" s="5">
        <f>$C7*R7</f>
        <v>875</v>
      </c>
      <c r="T7" s="8">
        <f>$D7*S7</f>
        <v>787.5</v>
      </c>
      <c r="U7" s="9">
        <f t="shared" si="6"/>
        <v>787.5</v>
      </c>
      <c r="V7" s="4">
        <v>45</v>
      </c>
      <c r="W7" s="5">
        <f>$C7*V7</f>
        <v>11.25</v>
      </c>
      <c r="X7" s="8">
        <f>$D7*W7</f>
        <v>10.125</v>
      </c>
      <c r="Y7" s="9">
        <f t="shared" si="8"/>
        <v>10.125</v>
      </c>
      <c r="Z7" s="4">
        <v>100</v>
      </c>
      <c r="AA7" s="5">
        <f>$C7*Z7</f>
        <v>25</v>
      </c>
      <c r="AB7" s="8">
        <f>$D7*AA7</f>
        <v>22.5</v>
      </c>
      <c r="AC7" s="9">
        <f t="shared" si="10"/>
        <v>22.5</v>
      </c>
    </row>
    <row r="8" spans="1:29" s="4" customFormat="1" x14ac:dyDescent="0.25">
      <c r="A8" s="11" t="str">
        <f>'1_Fire_Script'!A9</f>
        <v>eCANOPY_TREES_MIDSTORY_DIAMETER_AT_BREAST_HEIGHT</v>
      </c>
      <c r="B8" t="s">
        <v>291</v>
      </c>
      <c r="C8" s="44"/>
      <c r="D8" s="35"/>
      <c r="E8" s="36"/>
      <c r="G8" s="5">
        <f>F8</f>
        <v>0</v>
      </c>
      <c r="H8" s="8">
        <f t="shared" si="0"/>
        <v>0</v>
      </c>
      <c r="I8" s="9">
        <f t="shared" si="0"/>
        <v>0</v>
      </c>
      <c r="K8" s="5">
        <f>J8</f>
        <v>0</v>
      </c>
      <c r="L8" s="8">
        <f t="shared" ref="L8:L10" si="11">K8</f>
        <v>0</v>
      </c>
      <c r="M8" s="9">
        <f t="shared" si="2"/>
        <v>0</v>
      </c>
      <c r="O8" s="5">
        <f>N8</f>
        <v>0</v>
      </c>
      <c r="P8" s="8">
        <f t="shared" ref="P8:P10" si="12">O8</f>
        <v>0</v>
      </c>
      <c r="Q8" s="9">
        <f t="shared" si="4"/>
        <v>0</v>
      </c>
      <c r="S8" s="5">
        <f>R8</f>
        <v>0</v>
      </c>
      <c r="T8" s="8">
        <f t="shared" ref="T8:T10" si="13">S8</f>
        <v>0</v>
      </c>
      <c r="U8" s="9">
        <f t="shared" si="6"/>
        <v>0</v>
      </c>
      <c r="V8" s="4">
        <v>7.5</v>
      </c>
      <c r="W8" s="5">
        <f>V8</f>
        <v>7.5</v>
      </c>
      <c r="X8" s="8">
        <f t="shared" ref="X8:X10" si="14">W8</f>
        <v>7.5</v>
      </c>
      <c r="Y8" s="9">
        <f t="shared" si="8"/>
        <v>7.5</v>
      </c>
      <c r="AA8" s="5">
        <f>Z8</f>
        <v>0</v>
      </c>
      <c r="AB8" s="8">
        <f t="shared" ref="AB8:AB10" si="15">AA8</f>
        <v>0</v>
      </c>
      <c r="AC8" s="9">
        <f t="shared" si="10"/>
        <v>0</v>
      </c>
    </row>
    <row r="9" spans="1:29" s="4" customFormat="1" x14ac:dyDescent="0.25">
      <c r="A9" s="11" t="str">
        <f>'1_Fire_Script'!A10</f>
        <v>eCANOPY_TREES_MIDSTORY_HEIGHT_TO_LIVE_CROWN</v>
      </c>
      <c r="B9" t="s">
        <v>292</v>
      </c>
      <c r="C9" s="44">
        <v>1.5</v>
      </c>
      <c r="D9" s="35"/>
      <c r="E9" s="36"/>
      <c r="G9" s="5">
        <f>$C9*F9</f>
        <v>0</v>
      </c>
      <c r="H9" s="8">
        <f t="shared" si="0"/>
        <v>0</v>
      </c>
      <c r="I9" s="9">
        <f t="shared" si="0"/>
        <v>0</v>
      </c>
      <c r="K9" s="5">
        <f>$C9*J9</f>
        <v>0</v>
      </c>
      <c r="L9" s="8">
        <f t="shared" si="11"/>
        <v>0</v>
      </c>
      <c r="M9" s="9">
        <f t="shared" si="2"/>
        <v>0</v>
      </c>
      <c r="O9" s="5">
        <f>$C9*N9</f>
        <v>0</v>
      </c>
      <c r="P9" s="8">
        <f t="shared" si="12"/>
        <v>0</v>
      </c>
      <c r="Q9" s="9">
        <f t="shared" si="4"/>
        <v>0</v>
      </c>
      <c r="S9" s="5">
        <f>$C9*R9</f>
        <v>0</v>
      </c>
      <c r="T9" s="8">
        <f t="shared" si="13"/>
        <v>0</v>
      </c>
      <c r="U9" s="9">
        <f t="shared" si="6"/>
        <v>0</v>
      </c>
      <c r="V9" s="4">
        <v>10</v>
      </c>
      <c r="W9" s="5">
        <f>$C9*V9</f>
        <v>15</v>
      </c>
      <c r="X9" s="8">
        <f t="shared" si="14"/>
        <v>15</v>
      </c>
      <c r="Y9" s="9">
        <f t="shared" si="8"/>
        <v>15</v>
      </c>
      <c r="AA9" s="5">
        <f>$C9*Z9</f>
        <v>0</v>
      </c>
      <c r="AB9" s="8">
        <f t="shared" si="15"/>
        <v>0</v>
      </c>
      <c r="AC9" s="9">
        <f t="shared" si="10"/>
        <v>0</v>
      </c>
    </row>
    <row r="10" spans="1:29" s="4" customFormat="1" x14ac:dyDescent="0.25">
      <c r="A10" s="11" t="str">
        <f>'1_Fire_Script'!A11</f>
        <v>eCANOPY_TREES_MIDSTORY_HEIGHT</v>
      </c>
      <c r="B10" t="s">
        <v>293</v>
      </c>
      <c r="C10" s="44"/>
      <c r="D10" s="35"/>
      <c r="E10" s="36"/>
      <c r="G10" s="5">
        <f>F10</f>
        <v>0</v>
      </c>
      <c r="H10" s="8">
        <f t="shared" si="0"/>
        <v>0</v>
      </c>
      <c r="I10" s="9">
        <f t="shared" si="0"/>
        <v>0</v>
      </c>
      <c r="K10" s="5">
        <f>J10</f>
        <v>0</v>
      </c>
      <c r="L10" s="8">
        <f t="shared" si="11"/>
        <v>0</v>
      </c>
      <c r="M10" s="9">
        <f t="shared" si="2"/>
        <v>0</v>
      </c>
      <c r="O10" s="5">
        <f>N10</f>
        <v>0</v>
      </c>
      <c r="P10" s="8">
        <f t="shared" si="12"/>
        <v>0</v>
      </c>
      <c r="Q10" s="9">
        <f t="shared" si="4"/>
        <v>0</v>
      </c>
      <c r="S10" s="5">
        <f>R10</f>
        <v>0</v>
      </c>
      <c r="T10" s="8">
        <f t="shared" si="13"/>
        <v>0</v>
      </c>
      <c r="U10" s="9">
        <f t="shared" si="6"/>
        <v>0</v>
      </c>
      <c r="V10" s="4">
        <v>44</v>
      </c>
      <c r="W10" s="5">
        <f>V10</f>
        <v>44</v>
      </c>
      <c r="X10" s="8">
        <f t="shared" si="14"/>
        <v>44</v>
      </c>
      <c r="Y10" s="9">
        <f t="shared" si="8"/>
        <v>44</v>
      </c>
      <c r="AA10" s="5">
        <f>Z10</f>
        <v>0</v>
      </c>
      <c r="AB10" s="8">
        <f t="shared" si="15"/>
        <v>0</v>
      </c>
      <c r="AC10" s="9">
        <f t="shared" si="10"/>
        <v>0</v>
      </c>
    </row>
    <row r="11" spans="1:29" s="4" customFormat="1" x14ac:dyDescent="0.25">
      <c r="A11" s="11" t="str">
        <f>'1_Fire_Script'!A12</f>
        <v>eCANOPY_TREES_MIDSTORY_PERCENT_COVER</v>
      </c>
      <c r="B11" t="s">
        <v>294</v>
      </c>
      <c r="C11" s="44">
        <v>0.25</v>
      </c>
      <c r="D11" s="35">
        <v>0.9</v>
      </c>
      <c r="E11" s="36"/>
      <c r="G11" s="5">
        <f>$C11*F11</f>
        <v>0</v>
      </c>
      <c r="H11" s="8">
        <f>$D11*G11</f>
        <v>0</v>
      </c>
      <c r="I11" s="9">
        <f t="shared" si="0"/>
        <v>0</v>
      </c>
      <c r="K11" s="5">
        <f>$C11*J11</f>
        <v>0</v>
      </c>
      <c r="L11" s="8">
        <f>$D11*K11</f>
        <v>0</v>
      </c>
      <c r="M11" s="9">
        <f t="shared" si="2"/>
        <v>0</v>
      </c>
      <c r="O11" s="5">
        <f>$C11*N11</f>
        <v>0</v>
      </c>
      <c r="P11" s="8">
        <f>$D11*O11</f>
        <v>0</v>
      </c>
      <c r="Q11" s="9">
        <f t="shared" si="4"/>
        <v>0</v>
      </c>
      <c r="S11" s="5">
        <f>$C11*R11</f>
        <v>0</v>
      </c>
      <c r="T11" s="8">
        <f>$D11*S11</f>
        <v>0</v>
      </c>
      <c r="U11" s="9">
        <f t="shared" si="6"/>
        <v>0</v>
      </c>
      <c r="V11" s="4">
        <v>50</v>
      </c>
      <c r="W11" s="5">
        <f>$C11*V11</f>
        <v>12.5</v>
      </c>
      <c r="X11" s="8">
        <f>$D11*W11</f>
        <v>11.25</v>
      </c>
      <c r="Y11" s="9">
        <f t="shared" si="8"/>
        <v>11.25</v>
      </c>
      <c r="AA11" s="5">
        <f>$C11*Z11</f>
        <v>0</v>
      </c>
      <c r="AB11" s="8">
        <f>$D11*AA11</f>
        <v>0</v>
      </c>
      <c r="AC11" s="9">
        <f t="shared" si="10"/>
        <v>0</v>
      </c>
    </row>
    <row r="12" spans="1:29" s="4" customFormat="1" x14ac:dyDescent="0.25">
      <c r="A12" s="11" t="str">
        <f>'1_Fire_Script'!A13</f>
        <v>eCANOPY_TREES_MIDSTORY_STEM_DENSITY</v>
      </c>
      <c r="B12" t="s">
        <v>295</v>
      </c>
      <c r="C12" s="44">
        <v>0.25</v>
      </c>
      <c r="D12" s="35">
        <v>0.9</v>
      </c>
      <c r="E12" s="36"/>
      <c r="G12" s="5">
        <f>$C12*F12</f>
        <v>0</v>
      </c>
      <c r="H12" s="8">
        <f>$D12*G12</f>
        <v>0</v>
      </c>
      <c r="I12" s="9">
        <f t="shared" si="0"/>
        <v>0</v>
      </c>
      <c r="K12" s="5">
        <f>$C12*J12</f>
        <v>0</v>
      </c>
      <c r="L12" s="8">
        <f>$D12*K12</f>
        <v>0</v>
      </c>
      <c r="M12" s="9">
        <f t="shared" si="2"/>
        <v>0</v>
      </c>
      <c r="O12" s="5">
        <f>$C12*N12</f>
        <v>0</v>
      </c>
      <c r="P12" s="8">
        <f>$D12*O12</f>
        <v>0</v>
      </c>
      <c r="Q12" s="9">
        <f t="shared" si="4"/>
        <v>0</v>
      </c>
      <c r="S12" s="5">
        <f>$C12*R12</f>
        <v>0</v>
      </c>
      <c r="T12" s="8">
        <f>$D12*S12</f>
        <v>0</v>
      </c>
      <c r="U12" s="9">
        <f t="shared" si="6"/>
        <v>0</v>
      </c>
      <c r="V12" s="4">
        <v>150</v>
      </c>
      <c r="W12" s="5">
        <f>$C12*V12</f>
        <v>37.5</v>
      </c>
      <c r="X12" s="8">
        <f>$D12*W12</f>
        <v>33.75</v>
      </c>
      <c r="Y12" s="9">
        <f t="shared" si="8"/>
        <v>33.75</v>
      </c>
      <c r="AA12" s="5">
        <f>$C12*Z12</f>
        <v>0</v>
      </c>
      <c r="AB12" s="8">
        <f>$D12*AA12</f>
        <v>0</v>
      </c>
      <c r="AC12" s="9">
        <f t="shared" si="10"/>
        <v>0</v>
      </c>
    </row>
    <row r="13" spans="1:29" s="4" customFormat="1" x14ac:dyDescent="0.25">
      <c r="A13" s="11" t="str">
        <f>'1_Fire_Script'!A14</f>
        <v>eCANOPY_TREES_UNDERSTORY_DIAMETER_AT_BREAST_HEIGHT</v>
      </c>
      <c r="B13" t="s">
        <v>296</v>
      </c>
      <c r="C13" s="44"/>
      <c r="D13" s="35"/>
      <c r="E13" s="36"/>
      <c r="G13" s="5">
        <f>F13</f>
        <v>0</v>
      </c>
      <c r="H13" s="8">
        <f t="shared" si="0"/>
        <v>0</v>
      </c>
      <c r="I13" s="9">
        <f t="shared" si="0"/>
        <v>0</v>
      </c>
      <c r="K13" s="5">
        <f>J13</f>
        <v>0</v>
      </c>
      <c r="L13" s="8">
        <f t="shared" ref="L13:L15" si="16">K13</f>
        <v>0</v>
      </c>
      <c r="M13" s="9">
        <f t="shared" si="2"/>
        <v>0</v>
      </c>
      <c r="O13" s="5">
        <f>N13</f>
        <v>0</v>
      </c>
      <c r="P13" s="8">
        <f t="shared" ref="P13:P15" si="17">O13</f>
        <v>0</v>
      </c>
      <c r="Q13" s="9">
        <f t="shared" si="4"/>
        <v>0</v>
      </c>
      <c r="R13" s="4">
        <v>0.5</v>
      </c>
      <c r="S13" s="5">
        <f>R13</f>
        <v>0.5</v>
      </c>
      <c r="T13" s="8">
        <f t="shared" ref="T13:T15" si="18">S13</f>
        <v>0.5</v>
      </c>
      <c r="U13" s="9">
        <f t="shared" si="6"/>
        <v>0.5</v>
      </c>
      <c r="V13" s="4">
        <v>1.7</v>
      </c>
      <c r="W13" s="5">
        <f>V13</f>
        <v>1.7</v>
      </c>
      <c r="X13" s="8">
        <f t="shared" ref="X13:X15" si="19">W13</f>
        <v>1.7</v>
      </c>
      <c r="Y13" s="9">
        <f t="shared" si="8"/>
        <v>1.7</v>
      </c>
      <c r="Z13" s="4">
        <v>1</v>
      </c>
      <c r="AA13" s="5">
        <f>Z13</f>
        <v>1</v>
      </c>
      <c r="AB13" s="8">
        <f t="shared" ref="AB13:AB15" si="20">AA13</f>
        <v>1</v>
      </c>
      <c r="AC13" s="9">
        <f t="shared" si="10"/>
        <v>1</v>
      </c>
    </row>
    <row r="14" spans="1:29" s="4" customFormat="1" x14ac:dyDescent="0.25">
      <c r="A14" s="11" t="str">
        <f>'1_Fire_Script'!A15</f>
        <v>eCANOPY_TREES_UNDERSTORY_HEIGHT_TO_LIVE_CROWN</v>
      </c>
      <c r="B14" t="s">
        <v>297</v>
      </c>
      <c r="C14" s="44">
        <v>1.8</v>
      </c>
      <c r="D14" s="35"/>
      <c r="E14" s="36"/>
      <c r="G14" s="5">
        <f>$C14*F14</f>
        <v>0</v>
      </c>
      <c r="H14" s="8">
        <f t="shared" si="0"/>
        <v>0</v>
      </c>
      <c r="I14" s="9">
        <f t="shared" si="0"/>
        <v>0</v>
      </c>
      <c r="K14" s="5">
        <f>$C14*J14</f>
        <v>0</v>
      </c>
      <c r="L14" s="8">
        <f t="shared" si="16"/>
        <v>0</v>
      </c>
      <c r="M14" s="9">
        <f t="shared" si="2"/>
        <v>0</v>
      </c>
      <c r="O14" s="5">
        <f>$C14*N14</f>
        <v>0</v>
      </c>
      <c r="P14" s="8">
        <f t="shared" si="17"/>
        <v>0</v>
      </c>
      <c r="Q14" s="9">
        <f t="shared" si="4"/>
        <v>0</v>
      </c>
      <c r="R14" s="4">
        <v>0</v>
      </c>
      <c r="S14" s="5">
        <f>$C14*R14</f>
        <v>0</v>
      </c>
      <c r="T14" s="8">
        <f t="shared" si="18"/>
        <v>0</v>
      </c>
      <c r="U14" s="9">
        <f t="shared" si="6"/>
        <v>0</v>
      </c>
      <c r="V14" s="4">
        <v>2</v>
      </c>
      <c r="W14" s="5">
        <f>$C14*V14</f>
        <v>3.6</v>
      </c>
      <c r="X14" s="8">
        <f t="shared" si="19"/>
        <v>3.6</v>
      </c>
      <c r="Y14" s="9">
        <f t="shared" si="8"/>
        <v>3.6</v>
      </c>
      <c r="Z14" s="4">
        <v>2</v>
      </c>
      <c r="AA14" s="5">
        <f>$C14*Z14</f>
        <v>3.6</v>
      </c>
      <c r="AB14" s="8">
        <f t="shared" si="20"/>
        <v>3.6</v>
      </c>
      <c r="AC14" s="9">
        <f t="shared" si="10"/>
        <v>3.6</v>
      </c>
    </row>
    <row r="15" spans="1:29" s="4" customFormat="1" x14ac:dyDescent="0.25">
      <c r="A15" s="11" t="str">
        <f>'1_Fire_Script'!A16</f>
        <v>eCANOPY_TREES_UNDERSTORY_HEIGHT</v>
      </c>
      <c r="B15" t="s">
        <v>298</v>
      </c>
      <c r="C15" s="44"/>
      <c r="D15" s="35"/>
      <c r="E15" s="36"/>
      <c r="G15" s="5">
        <f>F15</f>
        <v>0</v>
      </c>
      <c r="H15" s="8">
        <f t="shared" si="0"/>
        <v>0</v>
      </c>
      <c r="I15" s="9">
        <f t="shared" si="0"/>
        <v>0</v>
      </c>
      <c r="K15" s="5">
        <f>J15</f>
        <v>0</v>
      </c>
      <c r="L15" s="8">
        <f t="shared" si="16"/>
        <v>0</v>
      </c>
      <c r="M15" s="9">
        <f t="shared" si="2"/>
        <v>0</v>
      </c>
      <c r="O15" s="5">
        <f>N15</f>
        <v>0</v>
      </c>
      <c r="P15" s="8">
        <f t="shared" si="17"/>
        <v>0</v>
      </c>
      <c r="Q15" s="9">
        <f t="shared" si="4"/>
        <v>0</v>
      </c>
      <c r="R15" s="4">
        <v>1.5</v>
      </c>
      <c r="S15" s="5">
        <f>R15</f>
        <v>1.5</v>
      </c>
      <c r="T15" s="8">
        <f t="shared" si="18"/>
        <v>1.5</v>
      </c>
      <c r="U15" s="9">
        <f t="shared" si="6"/>
        <v>1.5</v>
      </c>
      <c r="V15" s="4">
        <v>10</v>
      </c>
      <c r="W15" s="5">
        <f>V15</f>
        <v>10</v>
      </c>
      <c r="X15" s="8">
        <f t="shared" si="19"/>
        <v>10</v>
      </c>
      <c r="Y15" s="9">
        <f t="shared" si="8"/>
        <v>10</v>
      </c>
      <c r="Z15" s="4">
        <v>5</v>
      </c>
      <c r="AA15" s="5">
        <f>Z15</f>
        <v>5</v>
      </c>
      <c r="AB15" s="8">
        <f t="shared" si="20"/>
        <v>5</v>
      </c>
      <c r="AC15" s="9">
        <f t="shared" si="10"/>
        <v>5</v>
      </c>
    </row>
    <row r="16" spans="1:29" s="4" customFormat="1" x14ac:dyDescent="0.25">
      <c r="A16" s="11" t="str">
        <f>'1_Fire_Script'!A17</f>
        <v>eCANOPY_TREES_UNDERSTORY_PERCENT_COVER</v>
      </c>
      <c r="B16" t="s">
        <v>299</v>
      </c>
      <c r="C16" s="44">
        <v>0.05</v>
      </c>
      <c r="D16" s="35">
        <v>0.9</v>
      </c>
      <c r="E16" s="36"/>
      <c r="G16" s="5">
        <f t="shared" ref="G16:G17" si="21">$C16*F16</f>
        <v>0</v>
      </c>
      <c r="H16" s="8">
        <f>$D16*G16</f>
        <v>0</v>
      </c>
      <c r="I16" s="9">
        <f t="shared" si="0"/>
        <v>0</v>
      </c>
      <c r="K16" s="5">
        <f t="shared" ref="K16:K17" si="22">$C16*J16</f>
        <v>0</v>
      </c>
      <c r="L16" s="8">
        <f>$D16*K16</f>
        <v>0</v>
      </c>
      <c r="M16" s="9">
        <f t="shared" si="2"/>
        <v>0</v>
      </c>
      <c r="O16" s="5">
        <f t="shared" ref="O16:O17" si="23">$C16*N16</f>
        <v>0</v>
      </c>
      <c r="P16" s="8">
        <f>$D16*O16</f>
        <v>0</v>
      </c>
      <c r="Q16" s="9">
        <f t="shared" si="4"/>
        <v>0</v>
      </c>
      <c r="R16" s="4">
        <v>3</v>
      </c>
      <c r="S16" s="5">
        <f t="shared" ref="S16:S17" si="24">$C16*R16</f>
        <v>0.15000000000000002</v>
      </c>
      <c r="T16" s="8">
        <f>$D16*S16</f>
        <v>0.13500000000000004</v>
      </c>
      <c r="U16" s="9">
        <f t="shared" si="6"/>
        <v>0.13500000000000004</v>
      </c>
      <c r="V16" s="4">
        <v>30</v>
      </c>
      <c r="W16" s="5">
        <f t="shared" ref="W16:W17" si="25">$C16*V16</f>
        <v>1.5</v>
      </c>
      <c r="X16" s="8">
        <f>$D16*W16</f>
        <v>1.35</v>
      </c>
      <c r="Y16" s="9">
        <f t="shared" si="8"/>
        <v>1.35</v>
      </c>
      <c r="Z16" s="4">
        <v>5</v>
      </c>
      <c r="AA16" s="5">
        <f t="shared" ref="AA16:AA17" si="26">$C16*Z16</f>
        <v>0.25</v>
      </c>
      <c r="AB16" s="8">
        <f>$D16*AA16</f>
        <v>0.22500000000000001</v>
      </c>
      <c r="AC16" s="9">
        <f t="shared" si="10"/>
        <v>0.22500000000000001</v>
      </c>
    </row>
    <row r="17" spans="1:29" s="4" customFormat="1" x14ac:dyDescent="0.25">
      <c r="A17" s="11" t="str">
        <f>'1_Fire_Script'!A18</f>
        <v>eCANOPY_TREES_UNDERSTORY_STEM_DENSITY</v>
      </c>
      <c r="B17" t="s">
        <v>300</v>
      </c>
      <c r="C17" s="44">
        <v>0.05</v>
      </c>
      <c r="D17" s="35">
        <v>0.9</v>
      </c>
      <c r="E17" s="36"/>
      <c r="G17" s="5">
        <f t="shared" si="21"/>
        <v>0</v>
      </c>
      <c r="H17" s="8">
        <f>$D17*G17</f>
        <v>0</v>
      </c>
      <c r="I17" s="9">
        <f t="shared" si="0"/>
        <v>0</v>
      </c>
      <c r="K17" s="5">
        <f t="shared" si="22"/>
        <v>0</v>
      </c>
      <c r="L17" s="8">
        <f>$D17*K17</f>
        <v>0</v>
      </c>
      <c r="M17" s="9">
        <f t="shared" si="2"/>
        <v>0</v>
      </c>
      <c r="O17" s="5">
        <f t="shared" si="23"/>
        <v>0</v>
      </c>
      <c r="P17" s="8">
        <f>$D17*O17</f>
        <v>0</v>
      </c>
      <c r="Q17" s="9">
        <f t="shared" si="4"/>
        <v>0</v>
      </c>
      <c r="R17" s="4">
        <v>1000</v>
      </c>
      <c r="S17" s="5">
        <f t="shared" si="24"/>
        <v>50</v>
      </c>
      <c r="T17" s="8">
        <f>$D17*S17</f>
        <v>45</v>
      </c>
      <c r="U17" s="9">
        <f t="shared" si="6"/>
        <v>45</v>
      </c>
      <c r="V17" s="4">
        <v>1000</v>
      </c>
      <c r="W17" s="5">
        <f t="shared" si="25"/>
        <v>50</v>
      </c>
      <c r="X17" s="8">
        <f>$D17*W17</f>
        <v>45</v>
      </c>
      <c r="Y17" s="9">
        <f t="shared" si="8"/>
        <v>45</v>
      </c>
      <c r="Z17" s="4">
        <v>25</v>
      </c>
      <c r="AA17" s="5">
        <f t="shared" si="26"/>
        <v>1.25</v>
      </c>
      <c r="AB17" s="8">
        <f>$D17*AA17</f>
        <v>1.125</v>
      </c>
      <c r="AC17" s="9">
        <f t="shared" si="10"/>
        <v>1.125</v>
      </c>
    </row>
    <row r="18" spans="1:29" s="4" customFormat="1" x14ac:dyDescent="0.25">
      <c r="A18" s="11" t="str">
        <f>'1_Fire_Script'!A19</f>
        <v>eCANOPY_SNAGS_CLASS_1_ALL_OTHERS_DIAMETER</v>
      </c>
      <c r="B18" t="s">
        <v>301</v>
      </c>
      <c r="C18" s="44"/>
      <c r="D18" s="37" t="s">
        <v>375</v>
      </c>
      <c r="E18" s="36">
        <v>0</v>
      </c>
      <c r="G18" s="5">
        <f>F18</f>
        <v>0</v>
      </c>
      <c r="H18" s="8">
        <f>G22</f>
        <v>9.6</v>
      </c>
      <c r="I18" s="42">
        <f>H22</f>
        <v>9.6</v>
      </c>
      <c r="K18" s="5">
        <f>J18</f>
        <v>0</v>
      </c>
      <c r="L18" s="8">
        <f>K22</f>
        <v>0</v>
      </c>
      <c r="M18" s="42">
        <f>L22</f>
        <v>0</v>
      </c>
      <c r="O18" s="5">
        <f>N18</f>
        <v>0</v>
      </c>
      <c r="P18" s="8">
        <f>O22</f>
        <v>0</v>
      </c>
      <c r="Q18" s="42">
        <f>P22</f>
        <v>0</v>
      </c>
      <c r="R18" s="4">
        <v>3.5</v>
      </c>
      <c r="S18" s="5">
        <f>R18</f>
        <v>3.5</v>
      </c>
      <c r="T18" s="8">
        <f>S22</f>
        <v>2.9</v>
      </c>
      <c r="U18" s="42">
        <f>T22</f>
        <v>2.9</v>
      </c>
      <c r="V18" s="4">
        <v>13</v>
      </c>
      <c r="W18" s="5">
        <f>V18</f>
        <v>13</v>
      </c>
      <c r="X18" s="8">
        <f>W22</f>
        <v>9</v>
      </c>
      <c r="Y18" s="42">
        <f>X22</f>
        <v>9</v>
      </c>
      <c r="AA18" s="5">
        <f>Z18</f>
        <v>0</v>
      </c>
      <c r="AB18" s="8">
        <f>AA22</f>
        <v>12</v>
      </c>
      <c r="AC18" s="42">
        <f>AB22</f>
        <v>12</v>
      </c>
    </row>
    <row r="19" spans="1:29" s="4" customFormat="1" x14ac:dyDescent="0.25">
      <c r="A19" s="11" t="str">
        <f>'1_Fire_Script'!A20</f>
        <v>eCANOPY_SNAGS_CLASS_1_ALL_OTHERS_HEIGHT</v>
      </c>
      <c r="B19" t="s">
        <v>302</v>
      </c>
      <c r="C19" s="44"/>
      <c r="D19" s="37" t="s">
        <v>376</v>
      </c>
      <c r="E19" s="36">
        <v>0</v>
      </c>
      <c r="G19" s="5">
        <f>F19</f>
        <v>0</v>
      </c>
      <c r="H19" s="8">
        <f>G23</f>
        <v>100</v>
      </c>
      <c r="I19" s="42">
        <f>H23</f>
        <v>100</v>
      </c>
      <c r="K19" s="5">
        <f>J19</f>
        <v>0</v>
      </c>
      <c r="L19" s="8">
        <f>K23</f>
        <v>0</v>
      </c>
      <c r="M19" s="42">
        <f>L23</f>
        <v>0</v>
      </c>
      <c r="O19" s="5">
        <f>N19</f>
        <v>0</v>
      </c>
      <c r="P19" s="8">
        <f>O23</f>
        <v>0</v>
      </c>
      <c r="Q19" s="42">
        <f>P23</f>
        <v>0</v>
      </c>
      <c r="R19" s="4">
        <v>25</v>
      </c>
      <c r="S19" s="5">
        <f>R19</f>
        <v>25</v>
      </c>
      <c r="T19" s="8">
        <f>S23</f>
        <v>25</v>
      </c>
      <c r="U19" s="42">
        <f>T23</f>
        <v>25</v>
      </c>
      <c r="V19" s="4">
        <v>55</v>
      </c>
      <c r="W19" s="5">
        <f>V19</f>
        <v>55</v>
      </c>
      <c r="X19" s="8">
        <f>W23</f>
        <v>50</v>
      </c>
      <c r="Y19" s="42">
        <f>X23</f>
        <v>50</v>
      </c>
      <c r="AA19" s="5">
        <f>Z19</f>
        <v>0</v>
      </c>
      <c r="AB19" s="8">
        <f>AA23</f>
        <v>78</v>
      </c>
      <c r="AC19" s="42">
        <f>AB23</f>
        <v>78</v>
      </c>
    </row>
    <row r="20" spans="1:29" s="4" customFormat="1" x14ac:dyDescent="0.25">
      <c r="A20" s="11" t="str">
        <f>'1_Fire_Script'!A21</f>
        <v>eCANOPY_SNAGS_CLASS_1_ALL_OTHERS_STEM_DENSITY</v>
      </c>
      <c r="B20" t="s">
        <v>303</v>
      </c>
      <c r="C20" s="44"/>
      <c r="D20" s="37" t="s">
        <v>377</v>
      </c>
      <c r="E20" s="36">
        <v>0</v>
      </c>
      <c r="G20" s="5">
        <f>F20</f>
        <v>0</v>
      </c>
      <c r="H20" s="8">
        <f>G25</f>
        <v>9</v>
      </c>
      <c r="I20" s="42">
        <f>H25</f>
        <v>9.3000000000000007</v>
      </c>
      <c r="K20" s="5">
        <f>J20</f>
        <v>0</v>
      </c>
      <c r="L20" s="8">
        <f>K25</f>
        <v>0</v>
      </c>
      <c r="M20" s="42">
        <f>L25</f>
        <v>0</v>
      </c>
      <c r="O20" s="5">
        <f>N20</f>
        <v>0</v>
      </c>
      <c r="P20" s="8">
        <f>O25</f>
        <v>0</v>
      </c>
      <c r="Q20" s="42">
        <f>P25</f>
        <v>0</v>
      </c>
      <c r="R20" s="4">
        <v>100</v>
      </c>
      <c r="S20" s="5">
        <f>R20</f>
        <v>100</v>
      </c>
      <c r="T20" s="8">
        <f>S25</f>
        <v>2625</v>
      </c>
      <c r="U20" s="42">
        <f>T25</f>
        <v>2712.5</v>
      </c>
      <c r="V20" s="4">
        <v>5</v>
      </c>
      <c r="W20" s="5">
        <f>V20</f>
        <v>5</v>
      </c>
      <c r="X20" s="8">
        <f>W25</f>
        <v>151.25</v>
      </c>
      <c r="Y20" s="42">
        <f>X25</f>
        <v>156.125</v>
      </c>
      <c r="AA20" s="5">
        <f>Z20</f>
        <v>0</v>
      </c>
      <c r="AB20" s="8">
        <f>AA25</f>
        <v>75</v>
      </c>
      <c r="AC20" s="42">
        <f>AB25</f>
        <v>77.5</v>
      </c>
    </row>
    <row r="21" spans="1:29" s="4" customFormat="1" x14ac:dyDescent="0.25">
      <c r="A21" s="11" t="str">
        <f>'1_Fire_Script'!A22</f>
        <v>eCANOPY_SNAGS_CLASS_1_CONIFERS_WITH_FOLIAGE_HEIGHT_TO_CROWN_BASE</v>
      </c>
      <c r="B21" t="s">
        <v>304</v>
      </c>
      <c r="C21" s="44" t="s">
        <v>383</v>
      </c>
      <c r="D21" s="46" t="s">
        <v>389</v>
      </c>
      <c r="E21" s="36">
        <v>0</v>
      </c>
      <c r="G21" s="5">
        <f>IF(F21=0,F4,F21)</f>
        <v>20</v>
      </c>
      <c r="H21" s="8">
        <f>IF(G21=0,G4,G21)</f>
        <v>20</v>
      </c>
      <c r="I21" s="9">
        <f t="shared" ref="I21:I25" si="27">$E21*H21</f>
        <v>0</v>
      </c>
      <c r="K21" s="5">
        <f>IF(J21=0,J4,J21)</f>
        <v>0</v>
      </c>
      <c r="L21" s="8">
        <f>IF(K21=0,K4,K21)</f>
        <v>0</v>
      </c>
      <c r="M21" s="9">
        <f t="shared" ref="M21:M25" si="28">$E21*L21</f>
        <v>0</v>
      </c>
      <c r="O21" s="5">
        <f>IF(N21=0,N4,N21)</f>
        <v>0</v>
      </c>
      <c r="P21" s="8">
        <f>IF(O21=0,O4,O21)</f>
        <v>0</v>
      </c>
      <c r="Q21" s="9">
        <f t="shared" ref="Q21:Q25" si="29">$E21*P21</f>
        <v>0</v>
      </c>
      <c r="S21" s="5">
        <f>IF(R21=0,R4,R21)</f>
        <v>4</v>
      </c>
      <c r="T21" s="8">
        <f>IF(S21=0,S4,S21)</f>
        <v>4</v>
      </c>
      <c r="U21" s="9">
        <f t="shared" ref="U21:U25" si="30">$E21*T21</f>
        <v>0</v>
      </c>
      <c r="V21" s="4">
        <v>33.35</v>
      </c>
      <c r="W21" s="5">
        <f>IF(V21=0,V4,V21)</f>
        <v>33.35</v>
      </c>
      <c r="X21" s="8">
        <f>IF(W21=0,W4,W21)</f>
        <v>33.35</v>
      </c>
      <c r="Y21" s="9">
        <f t="shared" ref="Y21:Y25" si="31">$E21*X21</f>
        <v>0</v>
      </c>
      <c r="AA21" s="5">
        <f>IF(Z21=0,Z4,Z21)</f>
        <v>55</v>
      </c>
      <c r="AB21" s="8">
        <f>IF(AA21=0,AA4,AA21)</f>
        <v>55</v>
      </c>
      <c r="AC21" s="9">
        <f t="shared" ref="AC21:AC25" si="32">$E21*AB21</f>
        <v>0</v>
      </c>
    </row>
    <row r="22" spans="1:29" s="4" customFormat="1" x14ac:dyDescent="0.25">
      <c r="A22" s="11" t="str">
        <f>'1_Fire_Script'!A23</f>
        <v>eCANOPY_SNAGS_CLASS_1_CONIFERS_WITH_FOLIAGE_DIAMETER</v>
      </c>
      <c r="B22" t="s">
        <v>305</v>
      </c>
      <c r="C22" s="44" t="s">
        <v>384</v>
      </c>
      <c r="D22" s="46" t="s">
        <v>384</v>
      </c>
      <c r="E22" s="36">
        <v>0</v>
      </c>
      <c r="G22" s="5">
        <f>IF(F22=0,F3,F22)</f>
        <v>9.6</v>
      </c>
      <c r="H22" s="8">
        <f>IF(G22=0,G3,G22)</f>
        <v>9.6</v>
      </c>
      <c r="I22" s="9">
        <f t="shared" si="27"/>
        <v>0</v>
      </c>
      <c r="K22" s="5">
        <f>IF(J22=0,J3,J22)</f>
        <v>0</v>
      </c>
      <c r="L22" s="8">
        <f>IF(K22=0,K3,K22)</f>
        <v>0</v>
      </c>
      <c r="M22" s="9">
        <f t="shared" si="28"/>
        <v>0</v>
      </c>
      <c r="O22" s="5">
        <f>IF(N22=0,N3,N22)</f>
        <v>0</v>
      </c>
      <c r="P22" s="8">
        <f>IF(O22=0,O3,O22)</f>
        <v>0</v>
      </c>
      <c r="Q22" s="9">
        <f t="shared" si="29"/>
        <v>0</v>
      </c>
      <c r="S22" s="5">
        <f>IF(R22=0,R3,R22)</f>
        <v>2.9</v>
      </c>
      <c r="T22" s="8">
        <f>IF(S22=0,S3,S22)</f>
        <v>2.9</v>
      </c>
      <c r="U22" s="9">
        <f t="shared" si="30"/>
        <v>0</v>
      </c>
      <c r="V22" s="4">
        <v>9</v>
      </c>
      <c r="W22" s="5">
        <f>IF(V22=0,V3,V22)</f>
        <v>9</v>
      </c>
      <c r="X22" s="8">
        <f>IF(W22=0,W3,W22)</f>
        <v>9</v>
      </c>
      <c r="Y22" s="9">
        <f t="shared" si="31"/>
        <v>0</v>
      </c>
      <c r="AA22" s="5">
        <f>IF(Z22=0,Z3,Z22)</f>
        <v>12</v>
      </c>
      <c r="AB22" s="8">
        <f>IF(AA22=0,AA3,AA22)</f>
        <v>12</v>
      </c>
      <c r="AC22" s="9">
        <f t="shared" si="32"/>
        <v>0</v>
      </c>
    </row>
    <row r="23" spans="1:29" s="4" customFormat="1" x14ac:dyDescent="0.25">
      <c r="A23" s="11" t="str">
        <f>'1_Fire_Script'!A24</f>
        <v>eCANOPY_SNAGS_CLASS_1_CONIFERS_WITH_FOLIAGE_HEIGHT</v>
      </c>
      <c r="B23" t="s">
        <v>306</v>
      </c>
      <c r="C23" s="44" t="s">
        <v>385</v>
      </c>
      <c r="D23" s="46" t="s">
        <v>385</v>
      </c>
      <c r="E23" s="36">
        <v>0</v>
      </c>
      <c r="G23" s="5">
        <f>IF(F23=0,F5,F23)</f>
        <v>100</v>
      </c>
      <c r="H23" s="8">
        <f>IF(G23=0,G5,G23)</f>
        <v>100</v>
      </c>
      <c r="I23" s="9">
        <f t="shared" si="27"/>
        <v>0</v>
      </c>
      <c r="K23" s="5">
        <f>IF(J23=0,J5,J23)</f>
        <v>0</v>
      </c>
      <c r="L23" s="8">
        <f>IF(K23=0,K5,K23)</f>
        <v>0</v>
      </c>
      <c r="M23" s="9">
        <f t="shared" si="28"/>
        <v>0</v>
      </c>
      <c r="O23" s="5">
        <f>IF(N23=0,N5,N23)</f>
        <v>0</v>
      </c>
      <c r="P23" s="8">
        <f>IF(O23=0,O5,O23)</f>
        <v>0</v>
      </c>
      <c r="Q23" s="9">
        <f t="shared" si="29"/>
        <v>0</v>
      </c>
      <c r="S23" s="5">
        <f>IF(R23=0,R5,R23)</f>
        <v>25</v>
      </c>
      <c r="T23" s="8">
        <f>IF(S23=0,S5,S23)</f>
        <v>25</v>
      </c>
      <c r="U23" s="9">
        <f t="shared" si="30"/>
        <v>0</v>
      </c>
      <c r="V23" s="4">
        <v>50</v>
      </c>
      <c r="W23" s="5">
        <f>IF(V23=0,V5,V23)</f>
        <v>50</v>
      </c>
      <c r="X23" s="8">
        <f>IF(W23=0,W5,W23)</f>
        <v>50</v>
      </c>
      <c r="Y23" s="9">
        <f t="shared" si="31"/>
        <v>0</v>
      </c>
      <c r="AA23" s="5">
        <f>IF(Z23=0,Z5,Z23)</f>
        <v>78</v>
      </c>
      <c r="AB23" s="8">
        <f>IF(AA23=0,AA5,AA23)</f>
        <v>78</v>
      </c>
      <c r="AC23" s="9">
        <f t="shared" si="32"/>
        <v>0</v>
      </c>
    </row>
    <row r="24" spans="1:29" s="4" customFormat="1" x14ac:dyDescent="0.25">
      <c r="A24" s="11" t="str">
        <f>'1_Fire_Script'!A25</f>
        <v>eCANOPY_SNAGS_CLASS_1_CONIFERS_WITH_FOLIAGE_PERCENT_COVER</v>
      </c>
      <c r="B24" t="s">
        <v>307</v>
      </c>
      <c r="C24" s="44" t="s">
        <v>388</v>
      </c>
      <c r="D24" s="46" t="s">
        <v>374</v>
      </c>
      <c r="E24" s="36">
        <v>0</v>
      </c>
      <c r="G24" s="5">
        <f>F24+(F2*0.75)</f>
        <v>30</v>
      </c>
      <c r="H24" s="8">
        <f>G24+(G2*0.1)</f>
        <v>31</v>
      </c>
      <c r="I24" s="9">
        <f t="shared" si="27"/>
        <v>0</v>
      </c>
      <c r="K24" s="5">
        <f>J24+(J2*0.75)</f>
        <v>0</v>
      </c>
      <c r="L24" s="8">
        <f>K24+(K2*0.1)</f>
        <v>0</v>
      </c>
      <c r="M24" s="9">
        <f t="shared" si="28"/>
        <v>0</v>
      </c>
      <c r="O24" s="5">
        <f>N24+(N2*0.75)</f>
        <v>0</v>
      </c>
      <c r="P24" s="8">
        <f>O24+(O2*0.1)</f>
        <v>0</v>
      </c>
      <c r="Q24" s="9">
        <f t="shared" si="29"/>
        <v>0</v>
      </c>
      <c r="S24" s="5">
        <f>R24+(R2*0.75)</f>
        <v>60</v>
      </c>
      <c r="T24" s="8">
        <f>S24+(S2*0.1)</f>
        <v>62</v>
      </c>
      <c r="U24" s="9">
        <f t="shared" si="30"/>
        <v>0</v>
      </c>
      <c r="V24" s="4">
        <v>0.5071</v>
      </c>
      <c r="W24" s="5">
        <f>V24+(V2*0.75)</f>
        <v>64.257099999999994</v>
      </c>
      <c r="X24" s="8">
        <f>W24+(W2*0.1)</f>
        <v>66.382099999999994</v>
      </c>
      <c r="Y24" s="9">
        <f t="shared" si="31"/>
        <v>0</v>
      </c>
      <c r="AA24" s="5">
        <f>Z24+(Z2*0.75)</f>
        <v>45</v>
      </c>
      <c r="AB24" s="8">
        <f>AA24+(AA2*0.1)</f>
        <v>46.5</v>
      </c>
      <c r="AC24" s="9">
        <f t="shared" si="32"/>
        <v>0</v>
      </c>
    </row>
    <row r="25" spans="1:29" s="4" customFormat="1" x14ac:dyDescent="0.25">
      <c r="A25" s="11" t="str">
        <f>'1_Fire_Script'!A26</f>
        <v>eCANOPY_SNAGS_CLASS_1_CONIFERS_WITH_FOLIAGE_STEM_DENSITY</v>
      </c>
      <c r="B25" t="s">
        <v>308</v>
      </c>
      <c r="C25" s="44" t="s">
        <v>386</v>
      </c>
      <c r="D25" s="37" t="s">
        <v>390</v>
      </c>
      <c r="E25" s="36">
        <v>0</v>
      </c>
      <c r="G25" s="5">
        <f>F25+((0.75*F7)+(0.75*F12))</f>
        <v>9</v>
      </c>
      <c r="H25" s="8">
        <f>G25+((0.1*G7)+(0.1*G12))</f>
        <v>9.3000000000000007</v>
      </c>
      <c r="I25" s="9">
        <f t="shared" si="27"/>
        <v>0</v>
      </c>
      <c r="K25" s="5">
        <f>J25+((0.75*J7)+(0.75*J12))</f>
        <v>0</v>
      </c>
      <c r="L25" s="8">
        <f>K25+((0.1*K7)+(0.1*K12))</f>
        <v>0</v>
      </c>
      <c r="M25" s="9">
        <f t="shared" si="28"/>
        <v>0</v>
      </c>
      <c r="O25" s="5">
        <f>N25+((0.75*N7)+(0.75*N12))</f>
        <v>0</v>
      </c>
      <c r="P25" s="8">
        <f>O25+((0.1*O7)+(0.1*O12))</f>
        <v>0</v>
      </c>
      <c r="Q25" s="9">
        <f t="shared" si="29"/>
        <v>0</v>
      </c>
      <c r="S25" s="5">
        <f>R25+((0.75*R7)+(0.75*R12))</f>
        <v>2625</v>
      </c>
      <c r="T25" s="8">
        <f>S25+((0.1*S7)+(0.1*S12))</f>
        <v>2712.5</v>
      </c>
      <c r="U25" s="9">
        <f t="shared" si="30"/>
        <v>0</v>
      </c>
      <c r="V25" s="4">
        <v>5</v>
      </c>
      <c r="W25" s="5">
        <f>V25+((0.75*V7)+(0.75*V12))</f>
        <v>151.25</v>
      </c>
      <c r="X25" s="8">
        <f>W25+((0.1*W7)+(0.1*W12))</f>
        <v>156.125</v>
      </c>
      <c r="Y25" s="9">
        <f t="shared" si="31"/>
        <v>0</v>
      </c>
      <c r="AA25" s="5">
        <f>Z25+((0.75*Z7)+(0.75*Z12))</f>
        <v>75</v>
      </c>
      <c r="AB25" s="8">
        <f>AA25+((0.1*AA7)+(0.1*AA12))</f>
        <v>77.5</v>
      </c>
      <c r="AC25" s="9">
        <f t="shared" si="32"/>
        <v>0</v>
      </c>
    </row>
    <row r="26" spans="1:29" s="4" customFormat="1" x14ac:dyDescent="0.25">
      <c r="A26" s="11" t="str">
        <f>'1_Fire_Script'!A27</f>
        <v>eCANOPY_SNAGS_CLASS_2_DIAMETER</v>
      </c>
      <c r="B26" t="s">
        <v>309</v>
      </c>
      <c r="C26" s="44"/>
      <c r="D26" s="37" t="s">
        <v>378</v>
      </c>
      <c r="E26" s="38" t="s">
        <v>378</v>
      </c>
      <c r="G26" s="5">
        <f t="shared" ref="G26:H33" si="33">F26</f>
        <v>0</v>
      </c>
      <c r="H26" s="8">
        <f t="shared" ref="H26:I28" si="34">G18</f>
        <v>0</v>
      </c>
      <c r="I26" s="9">
        <f>H18</f>
        <v>9.6</v>
      </c>
      <c r="K26" s="5">
        <f t="shared" ref="K26:K33" si="35">J26</f>
        <v>0</v>
      </c>
      <c r="L26" s="8">
        <f t="shared" ref="L26:L28" si="36">K18</f>
        <v>0</v>
      </c>
      <c r="M26" s="9">
        <f>L18</f>
        <v>0</v>
      </c>
      <c r="O26" s="5">
        <f t="shared" ref="O26:O33" si="37">N26</f>
        <v>0</v>
      </c>
      <c r="P26" s="8">
        <f t="shared" ref="P26:P28" si="38">O18</f>
        <v>0</v>
      </c>
      <c r="Q26" s="9">
        <f>P18</f>
        <v>0</v>
      </c>
      <c r="R26" s="4">
        <v>3.5</v>
      </c>
      <c r="S26" s="5">
        <f t="shared" ref="S26:S33" si="39">R26</f>
        <v>3.5</v>
      </c>
      <c r="T26" s="8">
        <f t="shared" ref="T26:T28" si="40">S18</f>
        <v>3.5</v>
      </c>
      <c r="U26" s="9">
        <f>T18</f>
        <v>2.9</v>
      </c>
      <c r="V26" s="4">
        <v>11</v>
      </c>
      <c r="W26" s="5">
        <f t="shared" ref="W26:W33" si="41">V26</f>
        <v>11</v>
      </c>
      <c r="X26" s="8">
        <f t="shared" ref="X26:X28" si="42">W18</f>
        <v>13</v>
      </c>
      <c r="Y26" s="9">
        <f>X18</f>
        <v>9</v>
      </c>
      <c r="Z26" s="4">
        <v>12</v>
      </c>
      <c r="AA26" s="5">
        <f t="shared" ref="AA26:AA33" si="43">Z26</f>
        <v>12</v>
      </c>
      <c r="AB26" s="8">
        <f t="shared" ref="AB26:AB28" si="44">AA18</f>
        <v>0</v>
      </c>
      <c r="AC26" s="9">
        <f>AB18</f>
        <v>12</v>
      </c>
    </row>
    <row r="27" spans="1:29" s="4" customFormat="1" x14ac:dyDescent="0.25">
      <c r="A27" s="11" t="str">
        <f>'1_Fire_Script'!A28</f>
        <v>eCANOPY_SNAGS_CLASS_2_HEIGHT</v>
      </c>
      <c r="B27" t="s">
        <v>310</v>
      </c>
      <c r="C27" s="44"/>
      <c r="D27" s="37" t="s">
        <v>379</v>
      </c>
      <c r="E27" s="38" t="s">
        <v>379</v>
      </c>
      <c r="G27" s="5">
        <f t="shared" si="33"/>
        <v>0</v>
      </c>
      <c r="H27" s="8">
        <f t="shared" si="34"/>
        <v>0</v>
      </c>
      <c r="I27" s="9">
        <f t="shared" si="34"/>
        <v>100</v>
      </c>
      <c r="K27" s="5">
        <f t="shared" si="35"/>
        <v>0</v>
      </c>
      <c r="L27" s="8">
        <f t="shared" si="36"/>
        <v>0</v>
      </c>
      <c r="M27" s="9">
        <f t="shared" ref="M27" si="45">L19</f>
        <v>0</v>
      </c>
      <c r="O27" s="5">
        <f t="shared" si="37"/>
        <v>0</v>
      </c>
      <c r="P27" s="8">
        <f t="shared" si="38"/>
        <v>0</v>
      </c>
      <c r="Q27" s="9">
        <f t="shared" ref="Q27" si="46">P19</f>
        <v>0</v>
      </c>
      <c r="R27" s="4">
        <v>20</v>
      </c>
      <c r="S27" s="5">
        <f t="shared" si="39"/>
        <v>20</v>
      </c>
      <c r="T27" s="8">
        <f t="shared" si="40"/>
        <v>25</v>
      </c>
      <c r="U27" s="9">
        <f t="shared" ref="U27" si="47">T19</f>
        <v>25</v>
      </c>
      <c r="V27" s="4">
        <v>50</v>
      </c>
      <c r="W27" s="5">
        <f t="shared" si="41"/>
        <v>50</v>
      </c>
      <c r="X27" s="8">
        <f t="shared" si="42"/>
        <v>55</v>
      </c>
      <c r="Y27" s="9">
        <f t="shared" ref="Y27" si="48">X19</f>
        <v>50</v>
      </c>
      <c r="Z27" s="4">
        <v>70</v>
      </c>
      <c r="AA27" s="5">
        <f t="shared" si="43"/>
        <v>70</v>
      </c>
      <c r="AB27" s="8">
        <f t="shared" si="44"/>
        <v>0</v>
      </c>
      <c r="AC27" s="9">
        <f t="shared" ref="AC27" si="49">AB19</f>
        <v>78</v>
      </c>
    </row>
    <row r="28" spans="1:29" s="4" customFormat="1" x14ac:dyDescent="0.25">
      <c r="A28" s="11" t="str">
        <f>'1_Fire_Script'!A29</f>
        <v>eCANOPY_SNAGS_CLASS_2_STEM_DENSITY</v>
      </c>
      <c r="B28" t="s">
        <v>311</v>
      </c>
      <c r="C28" s="44"/>
      <c r="D28" s="37" t="s">
        <v>380</v>
      </c>
      <c r="E28" s="38" t="s">
        <v>380</v>
      </c>
      <c r="G28" s="5">
        <f t="shared" si="33"/>
        <v>0</v>
      </c>
      <c r="H28" s="8">
        <f t="shared" si="34"/>
        <v>0</v>
      </c>
      <c r="I28" s="9">
        <f>H20</f>
        <v>9</v>
      </c>
      <c r="K28" s="5">
        <f t="shared" si="35"/>
        <v>0</v>
      </c>
      <c r="L28" s="8">
        <f t="shared" si="36"/>
        <v>0</v>
      </c>
      <c r="M28" s="9">
        <f>L20</f>
        <v>0</v>
      </c>
      <c r="O28" s="5">
        <f t="shared" si="37"/>
        <v>0</v>
      </c>
      <c r="P28" s="8">
        <f t="shared" si="38"/>
        <v>0</v>
      </c>
      <c r="Q28" s="9">
        <f>P20</f>
        <v>0</v>
      </c>
      <c r="R28" s="4">
        <v>150</v>
      </c>
      <c r="S28" s="5">
        <f t="shared" si="39"/>
        <v>150</v>
      </c>
      <c r="T28" s="8">
        <f t="shared" si="40"/>
        <v>100</v>
      </c>
      <c r="U28" s="9">
        <f>T20</f>
        <v>2625</v>
      </c>
      <c r="V28" s="4">
        <v>10</v>
      </c>
      <c r="W28" s="5">
        <f t="shared" si="41"/>
        <v>10</v>
      </c>
      <c r="X28" s="8">
        <f t="shared" si="42"/>
        <v>5</v>
      </c>
      <c r="Y28" s="9">
        <f>X20</f>
        <v>151.25</v>
      </c>
      <c r="Z28" s="4">
        <v>3</v>
      </c>
      <c r="AA28" s="5">
        <f t="shared" si="43"/>
        <v>3</v>
      </c>
      <c r="AB28" s="8">
        <f t="shared" si="44"/>
        <v>0</v>
      </c>
      <c r="AC28" s="9">
        <f>AB20</f>
        <v>75</v>
      </c>
    </row>
    <row r="29" spans="1:29" s="4" customFormat="1" x14ac:dyDescent="0.25">
      <c r="A29" s="11" t="str">
        <f>'1_Fire_Script'!A30</f>
        <v>eCANOPY_SNAGS_CLASS_3_DIAMETER</v>
      </c>
      <c r="B29" t="s">
        <v>312</v>
      </c>
      <c r="C29" s="44"/>
      <c r="D29" s="37" t="s">
        <v>381</v>
      </c>
      <c r="E29" s="38" t="s">
        <v>381</v>
      </c>
      <c r="F29" s="4">
        <v>9</v>
      </c>
      <c r="G29" s="5">
        <f t="shared" si="33"/>
        <v>9</v>
      </c>
      <c r="H29" s="8">
        <f>G26</f>
        <v>0</v>
      </c>
      <c r="I29" s="9">
        <f>H26</f>
        <v>0</v>
      </c>
      <c r="K29" s="5">
        <f t="shared" si="35"/>
        <v>0</v>
      </c>
      <c r="L29" s="8">
        <f>K26</f>
        <v>0</v>
      </c>
      <c r="M29" s="9">
        <f>L26</f>
        <v>0</v>
      </c>
      <c r="O29" s="5">
        <f t="shared" si="37"/>
        <v>0</v>
      </c>
      <c r="P29" s="8">
        <f>O26</f>
        <v>0</v>
      </c>
      <c r="Q29" s="9">
        <f>P26</f>
        <v>0</v>
      </c>
      <c r="R29" s="4">
        <v>3.5</v>
      </c>
      <c r="S29" s="5">
        <f t="shared" si="39"/>
        <v>3.5</v>
      </c>
      <c r="T29" s="8">
        <f>S26</f>
        <v>3.5</v>
      </c>
      <c r="U29" s="9">
        <f>T26</f>
        <v>3.5</v>
      </c>
      <c r="V29" s="4">
        <v>11</v>
      </c>
      <c r="W29" s="5">
        <f t="shared" si="41"/>
        <v>11</v>
      </c>
      <c r="X29" s="8">
        <f>W26</f>
        <v>11</v>
      </c>
      <c r="Y29" s="9">
        <f>X26</f>
        <v>13</v>
      </c>
      <c r="Z29" s="4">
        <v>10</v>
      </c>
      <c r="AA29" s="5">
        <f t="shared" si="43"/>
        <v>10</v>
      </c>
      <c r="AB29" s="8">
        <f>AA26</f>
        <v>12</v>
      </c>
      <c r="AC29" s="9">
        <f>AB26</f>
        <v>0</v>
      </c>
    </row>
    <row r="30" spans="1:29" s="4" customFormat="1" x14ac:dyDescent="0.25">
      <c r="A30" s="11" t="str">
        <f>'1_Fire_Script'!A31</f>
        <v>eCANOPY_SNAGS_CLASS_3_HEIGHT</v>
      </c>
      <c r="B30" t="s">
        <v>313</v>
      </c>
      <c r="C30" s="44"/>
      <c r="D30" s="37" t="s">
        <v>381</v>
      </c>
      <c r="E30" s="38" t="s">
        <v>381</v>
      </c>
      <c r="F30" s="4">
        <v>60</v>
      </c>
      <c r="G30" s="5">
        <f t="shared" si="33"/>
        <v>60</v>
      </c>
      <c r="H30" s="8">
        <f t="shared" ref="H30:I31" si="50">G27</f>
        <v>0</v>
      </c>
      <c r="I30" s="9">
        <f t="shared" si="50"/>
        <v>0</v>
      </c>
      <c r="K30" s="5">
        <f t="shared" si="35"/>
        <v>0</v>
      </c>
      <c r="L30" s="8">
        <f t="shared" ref="L30:L31" si="51">K27</f>
        <v>0</v>
      </c>
      <c r="M30" s="9">
        <f t="shared" ref="M30:M31" si="52">L27</f>
        <v>0</v>
      </c>
      <c r="O30" s="5">
        <f t="shared" si="37"/>
        <v>0</v>
      </c>
      <c r="P30" s="8">
        <f t="shared" ref="P30:P31" si="53">O27</f>
        <v>0</v>
      </c>
      <c r="Q30" s="9">
        <f t="shared" ref="Q30:Q31" si="54">P27</f>
        <v>0</v>
      </c>
      <c r="R30" s="4">
        <v>15</v>
      </c>
      <c r="S30" s="5">
        <f t="shared" si="39"/>
        <v>15</v>
      </c>
      <c r="T30" s="8">
        <f t="shared" ref="T30:T31" si="55">S27</f>
        <v>20</v>
      </c>
      <c r="U30" s="9">
        <f t="shared" ref="U30:U31" si="56">T27</f>
        <v>25</v>
      </c>
      <c r="V30" s="4">
        <v>40</v>
      </c>
      <c r="W30" s="5">
        <f t="shared" si="41"/>
        <v>40</v>
      </c>
      <c r="X30" s="8">
        <f t="shared" ref="X30:X31" si="57">W27</f>
        <v>50</v>
      </c>
      <c r="Y30" s="9">
        <f t="shared" ref="Y30:Y31" si="58">X27</f>
        <v>55</v>
      </c>
      <c r="Z30" s="4">
        <v>60</v>
      </c>
      <c r="AA30" s="5">
        <f t="shared" si="43"/>
        <v>60</v>
      </c>
      <c r="AB30" s="8">
        <f t="shared" ref="AB30:AB31" si="59">AA27</f>
        <v>70</v>
      </c>
      <c r="AC30" s="9">
        <f t="shared" ref="AC30:AC31" si="60">AB27</f>
        <v>0</v>
      </c>
    </row>
    <row r="31" spans="1:29" s="4" customFormat="1" x14ac:dyDescent="0.25">
      <c r="A31" s="11" t="str">
        <f>'1_Fire_Script'!A32</f>
        <v>eCANOPY_SNAGS_CLASS_3_STEM_DENSITY</v>
      </c>
      <c r="B31" t="s">
        <v>314</v>
      </c>
      <c r="C31" s="44"/>
      <c r="D31" s="37" t="s">
        <v>382</v>
      </c>
      <c r="E31" s="38" t="s">
        <v>382</v>
      </c>
      <c r="F31" s="4">
        <v>3</v>
      </c>
      <c r="G31" s="5">
        <f t="shared" si="33"/>
        <v>3</v>
      </c>
      <c r="H31" s="8">
        <f t="shared" si="50"/>
        <v>0</v>
      </c>
      <c r="I31" s="9">
        <f t="shared" si="50"/>
        <v>0</v>
      </c>
      <c r="K31" s="5">
        <f t="shared" si="35"/>
        <v>0</v>
      </c>
      <c r="L31" s="8">
        <f t="shared" si="51"/>
        <v>0</v>
      </c>
      <c r="M31" s="9">
        <f t="shared" si="52"/>
        <v>0</v>
      </c>
      <c r="O31" s="5">
        <f t="shared" si="37"/>
        <v>0</v>
      </c>
      <c r="P31" s="8">
        <f t="shared" si="53"/>
        <v>0</v>
      </c>
      <c r="Q31" s="9">
        <f t="shared" si="54"/>
        <v>0</v>
      </c>
      <c r="R31" s="4">
        <v>150</v>
      </c>
      <c r="S31" s="5">
        <f t="shared" si="39"/>
        <v>150</v>
      </c>
      <c r="T31" s="8">
        <f t="shared" si="55"/>
        <v>150</v>
      </c>
      <c r="U31" s="9">
        <f t="shared" si="56"/>
        <v>100</v>
      </c>
      <c r="V31" s="4">
        <v>5</v>
      </c>
      <c r="W31" s="5">
        <f t="shared" si="41"/>
        <v>5</v>
      </c>
      <c r="X31" s="8">
        <f t="shared" si="57"/>
        <v>10</v>
      </c>
      <c r="Y31" s="9">
        <f t="shared" si="58"/>
        <v>5</v>
      </c>
      <c r="Z31" s="4">
        <v>3</v>
      </c>
      <c r="AA31" s="5">
        <f t="shared" si="43"/>
        <v>3</v>
      </c>
      <c r="AB31" s="8">
        <f t="shared" si="59"/>
        <v>3</v>
      </c>
      <c r="AC31" s="9">
        <f t="shared" si="60"/>
        <v>0</v>
      </c>
    </row>
    <row r="32" spans="1:29" s="4" customFormat="1" x14ac:dyDescent="0.25">
      <c r="A32" s="11" t="str">
        <f>'1_Fire_Script'!A33</f>
        <v>eCANOPY_LADDER_FUELS_MAXIMUM_HEIGHT</v>
      </c>
      <c r="B32" t="s">
        <v>315</v>
      </c>
      <c r="C32" s="44"/>
      <c r="D32" s="35"/>
      <c r="E32" s="36"/>
      <c r="G32" s="5">
        <f t="shared" si="33"/>
        <v>0</v>
      </c>
      <c r="H32" s="8">
        <f t="shared" si="33"/>
        <v>0</v>
      </c>
      <c r="I32" s="9">
        <f>H32</f>
        <v>0</v>
      </c>
      <c r="K32" s="5">
        <f t="shared" si="35"/>
        <v>0</v>
      </c>
      <c r="L32" s="8">
        <f t="shared" ref="L32:L33" si="61">K32</f>
        <v>0</v>
      </c>
      <c r="M32" s="9">
        <f>L32</f>
        <v>0</v>
      </c>
      <c r="O32" s="5">
        <f t="shared" si="37"/>
        <v>0</v>
      </c>
      <c r="P32" s="8">
        <f t="shared" ref="P32:P33" si="62">O32</f>
        <v>0</v>
      </c>
      <c r="Q32" s="9">
        <f>P32</f>
        <v>0</v>
      </c>
      <c r="R32" s="4">
        <v>4</v>
      </c>
      <c r="S32" s="5">
        <f t="shared" si="39"/>
        <v>4</v>
      </c>
      <c r="T32" s="8">
        <f t="shared" ref="T32:T33" si="63">S32</f>
        <v>4</v>
      </c>
      <c r="U32" s="9">
        <f>T32</f>
        <v>4</v>
      </c>
      <c r="V32" s="4">
        <v>15</v>
      </c>
      <c r="W32" s="5">
        <f t="shared" si="41"/>
        <v>15</v>
      </c>
      <c r="X32" s="8">
        <f t="shared" ref="X32:X33" si="64">W32</f>
        <v>15</v>
      </c>
      <c r="Y32" s="9">
        <f>X32</f>
        <v>15</v>
      </c>
      <c r="AA32" s="5">
        <f t="shared" si="43"/>
        <v>0</v>
      </c>
      <c r="AB32" s="8">
        <f t="shared" ref="AB32:AB33" si="65">AA32</f>
        <v>0</v>
      </c>
      <c r="AC32" s="9">
        <f>AB32</f>
        <v>0</v>
      </c>
    </row>
    <row r="33" spans="1:29" s="4" customFormat="1" x14ac:dyDescent="0.25">
      <c r="A33" s="11" t="str">
        <f>'1_Fire_Script'!A34</f>
        <v>eCANOPY_LADDER_FUELS_MINIMUM_HEIGHT</v>
      </c>
      <c r="B33" t="s">
        <v>316</v>
      </c>
      <c r="C33" s="44"/>
      <c r="D33" s="35"/>
      <c r="E33" s="36"/>
      <c r="G33" s="5">
        <f t="shared" si="33"/>
        <v>0</v>
      </c>
      <c r="H33" s="8">
        <f t="shared" si="33"/>
        <v>0</v>
      </c>
      <c r="I33" s="9">
        <f>H33</f>
        <v>0</v>
      </c>
      <c r="K33" s="5">
        <f t="shared" si="35"/>
        <v>0</v>
      </c>
      <c r="L33" s="8">
        <f t="shared" si="61"/>
        <v>0</v>
      </c>
      <c r="M33" s="9">
        <f>L33</f>
        <v>0</v>
      </c>
      <c r="O33" s="5">
        <f t="shared" si="37"/>
        <v>0</v>
      </c>
      <c r="P33" s="8">
        <f t="shared" si="62"/>
        <v>0</v>
      </c>
      <c r="Q33" s="9">
        <f>P33</f>
        <v>0</v>
      </c>
      <c r="R33" s="4">
        <v>0</v>
      </c>
      <c r="S33" s="5">
        <f t="shared" si="39"/>
        <v>0</v>
      </c>
      <c r="T33" s="8">
        <f t="shared" si="63"/>
        <v>0</v>
      </c>
      <c r="U33" s="9">
        <f>T33</f>
        <v>0</v>
      </c>
      <c r="V33" s="4">
        <v>5</v>
      </c>
      <c r="W33" s="5">
        <f t="shared" si="41"/>
        <v>5</v>
      </c>
      <c r="X33" s="8">
        <f t="shared" si="64"/>
        <v>5</v>
      </c>
      <c r="Y33" s="9">
        <f>X33</f>
        <v>5</v>
      </c>
      <c r="AA33" s="5">
        <f t="shared" si="43"/>
        <v>0</v>
      </c>
      <c r="AB33" s="8">
        <f t="shared" si="65"/>
        <v>0</v>
      </c>
      <c r="AC33" s="9">
        <f>AB33</f>
        <v>0</v>
      </c>
    </row>
    <row r="34" spans="1:29" s="4" customFormat="1" x14ac:dyDescent="0.25">
      <c r="A34" s="11" t="str">
        <f>'1_Fire_Script'!A35</f>
        <v>eSHRUBS_PRIMARY_LAYER_HEIGHT</v>
      </c>
      <c r="B34" t="s">
        <v>317</v>
      </c>
      <c r="C34" s="44">
        <v>0.05</v>
      </c>
      <c r="D34" s="37">
        <f xml:space="preserve"> (1/0.05) * 0.5</f>
        <v>10</v>
      </c>
      <c r="E34" s="39"/>
      <c r="F34" s="4">
        <v>2.2000000000000002</v>
      </c>
      <c r="G34" s="5">
        <f t="shared" ref="G34:G58" si="66">$C34*F34</f>
        <v>0.11000000000000001</v>
      </c>
      <c r="H34" s="8">
        <f t="shared" ref="H34:H37" si="67">$D34*G34</f>
        <v>1.1000000000000001</v>
      </c>
      <c r="I34" s="13">
        <f>H34</f>
        <v>1.1000000000000001</v>
      </c>
      <c r="J34" s="4">
        <v>5</v>
      </c>
      <c r="K34" s="5">
        <f t="shared" ref="K34:K39" si="68">$C34*J34</f>
        <v>0.25</v>
      </c>
      <c r="L34" s="8">
        <f t="shared" ref="L34" si="69">$D34*K34</f>
        <v>2.5</v>
      </c>
      <c r="M34" s="13">
        <f>L34</f>
        <v>2.5</v>
      </c>
      <c r="N34" s="4">
        <v>3</v>
      </c>
      <c r="O34" s="5">
        <f t="shared" ref="O34:O39" si="70">$C34*N34</f>
        <v>0.15000000000000002</v>
      </c>
      <c r="P34" s="8">
        <f t="shared" ref="P34" si="71">$D34*O34</f>
        <v>1.5000000000000002</v>
      </c>
      <c r="Q34" s="13">
        <f>P34</f>
        <v>1.5000000000000002</v>
      </c>
      <c r="R34" s="4">
        <v>5</v>
      </c>
      <c r="S34" s="5">
        <f t="shared" ref="S34:S39" si="72">$C34*R34</f>
        <v>0.25</v>
      </c>
      <c r="T34" s="8">
        <f t="shared" ref="T34" si="73">$D34*S34</f>
        <v>2.5</v>
      </c>
      <c r="U34" s="13">
        <f>T34</f>
        <v>2.5</v>
      </c>
      <c r="V34" s="4">
        <v>6</v>
      </c>
      <c r="W34" s="5">
        <f t="shared" ref="W34:W39" si="74">$C34*V34</f>
        <v>0.30000000000000004</v>
      </c>
      <c r="X34" s="8">
        <f t="shared" ref="X34" si="75">$D34*W34</f>
        <v>3.0000000000000004</v>
      </c>
      <c r="Y34" s="13">
        <f>X34</f>
        <v>3.0000000000000004</v>
      </c>
      <c r="Z34" s="4">
        <v>5</v>
      </c>
      <c r="AA34" s="5">
        <f t="shared" ref="AA34:AA39" si="76">$C34*Z34</f>
        <v>0.25</v>
      </c>
      <c r="AB34" s="8">
        <f t="shared" ref="AB34" si="77">$D34*AA34</f>
        <v>2.5</v>
      </c>
      <c r="AC34" s="13">
        <f>AB34</f>
        <v>2.5</v>
      </c>
    </row>
    <row r="35" spans="1:29" s="4" customFormat="1" x14ac:dyDescent="0.25">
      <c r="A35" s="11" t="str">
        <f>'1_Fire_Script'!A36</f>
        <v>eSHRUBS_PRIMARY_LAYER_PERCENT_COVER</v>
      </c>
      <c r="B35" t="s">
        <v>318</v>
      </c>
      <c r="C35" s="44">
        <v>0.05</v>
      </c>
      <c r="D35" s="37">
        <f t="shared" ref="D35:D39" si="78" xml:space="preserve"> (1/0.05) * 0.5</f>
        <v>10</v>
      </c>
      <c r="E35" s="39">
        <f xml:space="preserve"> (1/0.5)*1.5</f>
        <v>3</v>
      </c>
      <c r="F35" s="4">
        <v>21.6</v>
      </c>
      <c r="G35" s="5">
        <f t="shared" si="66"/>
        <v>1.08</v>
      </c>
      <c r="H35" s="8">
        <f>MIN(100,$D35*G35)</f>
        <v>10.8</v>
      </c>
      <c r="I35" s="13">
        <f>MIN(100,$E35*H35)</f>
        <v>32.400000000000006</v>
      </c>
      <c r="J35" s="4">
        <v>70</v>
      </c>
      <c r="K35" s="5">
        <f t="shared" si="68"/>
        <v>3.5</v>
      </c>
      <c r="L35" s="8">
        <f>MIN(100,$D35*K35)</f>
        <v>35</v>
      </c>
      <c r="M35" s="13">
        <f>MIN(100,$E35*L35)</f>
        <v>100</v>
      </c>
      <c r="N35" s="4">
        <v>2</v>
      </c>
      <c r="O35" s="5">
        <f t="shared" si="70"/>
        <v>0.1</v>
      </c>
      <c r="P35" s="8">
        <f>MIN(100,$D35*O35)</f>
        <v>1</v>
      </c>
      <c r="Q35" s="13">
        <f>MIN(100,$E35*P35)</f>
        <v>3</v>
      </c>
      <c r="R35" s="4">
        <v>10</v>
      </c>
      <c r="S35" s="5">
        <f t="shared" si="72"/>
        <v>0.5</v>
      </c>
      <c r="T35" s="8">
        <f>MIN(100,$D35*S35)</f>
        <v>5</v>
      </c>
      <c r="U35" s="13">
        <f>MIN(100,$E35*T35)</f>
        <v>15</v>
      </c>
      <c r="V35" s="4">
        <v>30</v>
      </c>
      <c r="W35" s="5">
        <f t="shared" si="74"/>
        <v>1.5</v>
      </c>
      <c r="X35" s="8">
        <f>MIN(100,$D35*W35)</f>
        <v>15</v>
      </c>
      <c r="Y35" s="13">
        <f>MIN(100,$E35*X35)</f>
        <v>45</v>
      </c>
      <c r="Z35" s="4">
        <v>80</v>
      </c>
      <c r="AA35" s="5">
        <f t="shared" si="76"/>
        <v>4</v>
      </c>
      <c r="AB35" s="8">
        <f>MIN(100,$D35*AA35)</f>
        <v>40</v>
      </c>
      <c r="AC35" s="13">
        <f>MIN(100,$E35*AB35)</f>
        <v>100</v>
      </c>
    </row>
    <row r="36" spans="1:29" s="4" customFormat="1" x14ac:dyDescent="0.25">
      <c r="A36" s="11" t="str">
        <f>'1_Fire_Script'!A37</f>
        <v>eSHRUBS_PRIMARY_LAYER_PERCENT_LIVE</v>
      </c>
      <c r="B36" t="s">
        <v>319</v>
      </c>
      <c r="C36" s="44">
        <v>0.05</v>
      </c>
      <c r="D36" s="37">
        <f t="shared" si="78"/>
        <v>10</v>
      </c>
      <c r="E36" s="39">
        <f xml:space="preserve"> (1/0.5)*1.5</f>
        <v>3</v>
      </c>
      <c r="F36" s="4">
        <v>85</v>
      </c>
      <c r="G36" s="5">
        <f t="shared" si="66"/>
        <v>4.25</v>
      </c>
      <c r="H36" s="8">
        <f>MIN(100,$D36*G36)</f>
        <v>42.5</v>
      </c>
      <c r="I36" s="13">
        <f>MIN(100,$E36*H36)</f>
        <v>100</v>
      </c>
      <c r="J36" s="4">
        <v>85</v>
      </c>
      <c r="K36" s="5">
        <f t="shared" si="68"/>
        <v>4.25</v>
      </c>
      <c r="L36" s="8">
        <f>MIN(100,$D36*K36)</f>
        <v>42.5</v>
      </c>
      <c r="M36" s="13">
        <f>MIN(100,$E36*L36)</f>
        <v>100</v>
      </c>
      <c r="N36" s="4">
        <v>100</v>
      </c>
      <c r="O36" s="5">
        <f t="shared" si="70"/>
        <v>5</v>
      </c>
      <c r="P36" s="8">
        <f>MIN(100,$D36*O36)</f>
        <v>50</v>
      </c>
      <c r="Q36" s="13">
        <f>MIN(100,$E36*P36)</f>
        <v>100</v>
      </c>
      <c r="R36" s="4">
        <v>90</v>
      </c>
      <c r="S36" s="5">
        <f t="shared" si="72"/>
        <v>4.5</v>
      </c>
      <c r="T36" s="8">
        <f>MIN(100,$D36*S36)</f>
        <v>45</v>
      </c>
      <c r="U36" s="13">
        <f>MIN(100,$E36*T36)</f>
        <v>100</v>
      </c>
      <c r="V36" s="4">
        <v>85</v>
      </c>
      <c r="W36" s="5">
        <f t="shared" si="74"/>
        <v>4.25</v>
      </c>
      <c r="X36" s="8">
        <f>MIN(100,$D36*W36)</f>
        <v>42.5</v>
      </c>
      <c r="Y36" s="13">
        <f>MIN(100,$E36*X36)</f>
        <v>100</v>
      </c>
      <c r="Z36" s="4">
        <v>90</v>
      </c>
      <c r="AA36" s="5">
        <f t="shared" si="76"/>
        <v>4.5</v>
      </c>
      <c r="AB36" s="8">
        <f>MIN(100,$D36*AA36)</f>
        <v>45</v>
      </c>
      <c r="AC36" s="13">
        <f>MIN(100,$E36*AB36)</f>
        <v>100</v>
      </c>
    </row>
    <row r="37" spans="1:29" s="4" customFormat="1" x14ac:dyDescent="0.25">
      <c r="A37" s="11" t="str">
        <f>'1_Fire_Script'!A38</f>
        <v>eSHRUBS_SECONDARY_LAYER_HEIGHT</v>
      </c>
      <c r="B37" t="s">
        <v>320</v>
      </c>
      <c r="C37" s="44">
        <v>0.05</v>
      </c>
      <c r="D37" s="37">
        <f t="shared" si="78"/>
        <v>10</v>
      </c>
      <c r="E37" s="39"/>
      <c r="F37" s="4">
        <v>0.3</v>
      </c>
      <c r="G37" s="5">
        <f t="shared" si="66"/>
        <v>1.4999999999999999E-2</v>
      </c>
      <c r="H37" s="8">
        <f t="shared" si="67"/>
        <v>0.15</v>
      </c>
      <c r="I37" s="13">
        <f>H37</f>
        <v>0.15</v>
      </c>
      <c r="J37" s="4">
        <v>2</v>
      </c>
      <c r="K37" s="5">
        <f t="shared" si="68"/>
        <v>0.1</v>
      </c>
      <c r="L37" s="8">
        <f t="shared" ref="L37" si="79">$D37*K37</f>
        <v>1</v>
      </c>
      <c r="M37" s="13">
        <f>L37</f>
        <v>1</v>
      </c>
      <c r="O37" s="5">
        <f t="shared" si="70"/>
        <v>0</v>
      </c>
      <c r="P37" s="8">
        <f t="shared" ref="P37" si="80">$D37*O37</f>
        <v>0</v>
      </c>
      <c r="Q37" s="13">
        <f>P37</f>
        <v>0</v>
      </c>
      <c r="R37" s="4">
        <v>1</v>
      </c>
      <c r="S37" s="5">
        <f t="shared" si="72"/>
        <v>0.05</v>
      </c>
      <c r="T37" s="8">
        <f t="shared" ref="T37" si="81">$D37*S37</f>
        <v>0.5</v>
      </c>
      <c r="U37" s="13">
        <f>T37</f>
        <v>0.5</v>
      </c>
      <c r="W37" s="5">
        <f t="shared" si="74"/>
        <v>0</v>
      </c>
      <c r="X37" s="8">
        <f t="shared" ref="X37" si="82">$D37*W37</f>
        <v>0</v>
      </c>
      <c r="Y37" s="13">
        <f>X37</f>
        <v>0</v>
      </c>
      <c r="AA37" s="5">
        <f t="shared" si="76"/>
        <v>0</v>
      </c>
      <c r="AB37" s="8">
        <f t="shared" ref="AB37" si="83">$D37*AA37</f>
        <v>0</v>
      </c>
      <c r="AC37" s="13">
        <f>AB37</f>
        <v>0</v>
      </c>
    </row>
    <row r="38" spans="1:29" s="4" customFormat="1" x14ac:dyDescent="0.25">
      <c r="A38" s="11" t="str">
        <f>'1_Fire_Script'!A39</f>
        <v>eSHRUBS_SECONDARY_LAYER_PERCENT_COVER</v>
      </c>
      <c r="B38" t="s">
        <v>321</v>
      </c>
      <c r="C38" s="44">
        <v>0.05</v>
      </c>
      <c r="D38" s="37">
        <f t="shared" si="78"/>
        <v>10</v>
      </c>
      <c r="E38" s="39">
        <f xml:space="preserve"> (1/0.5)*1.5</f>
        <v>3</v>
      </c>
      <c r="F38" s="4">
        <v>1.2</v>
      </c>
      <c r="G38" s="5">
        <f t="shared" si="66"/>
        <v>0.06</v>
      </c>
      <c r="H38" s="8">
        <f>MIN(100,$D38*G38)</f>
        <v>0.6</v>
      </c>
      <c r="I38" s="13">
        <f>MIN(100,$E38*H38)</f>
        <v>1.7999999999999998</v>
      </c>
      <c r="J38" s="4">
        <v>5</v>
      </c>
      <c r="K38" s="5">
        <f t="shared" si="68"/>
        <v>0.25</v>
      </c>
      <c r="L38" s="8">
        <f>MIN(100,$D38*K38)</f>
        <v>2.5</v>
      </c>
      <c r="M38" s="13">
        <f>MIN(100,$E38*L38)</f>
        <v>7.5</v>
      </c>
      <c r="O38" s="5">
        <f t="shared" si="70"/>
        <v>0</v>
      </c>
      <c r="P38" s="8">
        <f>MIN(100,$D38*O38)</f>
        <v>0</v>
      </c>
      <c r="Q38" s="13">
        <f>MIN(100,$E38*P38)</f>
        <v>0</v>
      </c>
      <c r="R38" s="4">
        <v>20</v>
      </c>
      <c r="S38" s="5">
        <f t="shared" si="72"/>
        <v>1</v>
      </c>
      <c r="T38" s="8">
        <f>MIN(100,$D38*S38)</f>
        <v>10</v>
      </c>
      <c r="U38" s="13">
        <f>MIN(100,$E38*T38)</f>
        <v>30</v>
      </c>
      <c r="W38" s="5">
        <f t="shared" si="74"/>
        <v>0</v>
      </c>
      <c r="X38" s="8">
        <f>MIN(100,$D38*W38)</f>
        <v>0</v>
      </c>
      <c r="Y38" s="13">
        <f>MIN(100,$E38*X38)</f>
        <v>0</v>
      </c>
      <c r="AA38" s="5">
        <f t="shared" si="76"/>
        <v>0</v>
      </c>
      <c r="AB38" s="8">
        <f>MIN(100,$D38*AA38)</f>
        <v>0</v>
      </c>
      <c r="AC38" s="13">
        <f>MIN(100,$E38*AB38)</f>
        <v>0</v>
      </c>
    </row>
    <row r="39" spans="1:29" s="4" customFormat="1" x14ac:dyDescent="0.25">
      <c r="A39" s="11" t="str">
        <f>'1_Fire_Script'!A40</f>
        <v>eSHRUBS_SECONDARY_LAYER_PERCENT_LIVE</v>
      </c>
      <c r="B39" t="s">
        <v>322</v>
      </c>
      <c r="C39" s="44">
        <v>0.05</v>
      </c>
      <c r="D39" s="37">
        <f t="shared" si="78"/>
        <v>10</v>
      </c>
      <c r="E39" s="39">
        <f xml:space="preserve"> (1/0.5)*1.5</f>
        <v>3</v>
      </c>
      <c r="F39" s="4">
        <v>95</v>
      </c>
      <c r="G39" s="5">
        <f t="shared" si="66"/>
        <v>4.75</v>
      </c>
      <c r="H39" s="8">
        <f>MIN(100,$D39*G39)</f>
        <v>47.5</v>
      </c>
      <c r="I39" s="13">
        <f>MIN(100,$E39*H39)</f>
        <v>100</v>
      </c>
      <c r="J39" s="4">
        <v>85</v>
      </c>
      <c r="K39" s="5">
        <f t="shared" si="68"/>
        <v>4.25</v>
      </c>
      <c r="L39" s="8">
        <f>MIN(100,$D39*K39)</f>
        <v>42.5</v>
      </c>
      <c r="M39" s="13">
        <f>MIN(100,$E39*L39)</f>
        <v>100</v>
      </c>
      <c r="O39" s="5">
        <f t="shared" si="70"/>
        <v>0</v>
      </c>
      <c r="P39" s="8">
        <f>MIN(100,$D39*O39)</f>
        <v>0</v>
      </c>
      <c r="Q39" s="13">
        <f>MIN(100,$E39*P39)</f>
        <v>0</v>
      </c>
      <c r="R39" s="4">
        <v>90</v>
      </c>
      <c r="S39" s="5">
        <f t="shared" si="72"/>
        <v>4.5</v>
      </c>
      <c r="T39" s="8">
        <f>MIN(100,$D39*S39)</f>
        <v>45</v>
      </c>
      <c r="U39" s="13">
        <f>MIN(100,$E39*T39)</f>
        <v>100</v>
      </c>
      <c r="W39" s="5">
        <f t="shared" si="74"/>
        <v>0</v>
      </c>
      <c r="X39" s="8">
        <f>MIN(100,$D39*W39)</f>
        <v>0</v>
      </c>
      <c r="Y39" s="13">
        <f>MIN(100,$E39*X39)</f>
        <v>0</v>
      </c>
      <c r="AA39" s="5">
        <f t="shared" si="76"/>
        <v>0</v>
      </c>
      <c r="AB39" s="8">
        <f>MIN(100,$D39*AA39)</f>
        <v>0</v>
      </c>
      <c r="AC39" s="13">
        <f>MIN(100,$E39*AB39)</f>
        <v>0</v>
      </c>
    </row>
    <row r="40" spans="1:29" s="4" customFormat="1" x14ac:dyDescent="0.25">
      <c r="A40" s="11" t="str">
        <f>'1_Fire_Script'!A41</f>
        <v>eHERBACEOUS_PRIMARY_LAYER_HEIGHT</v>
      </c>
      <c r="B40" t="s">
        <v>323</v>
      </c>
      <c r="C40" s="44">
        <v>0.05</v>
      </c>
      <c r="D40" s="37">
        <f xml:space="preserve"> (1/0.05) * 0.5</f>
        <v>10</v>
      </c>
      <c r="E40" s="39"/>
      <c r="F40" s="4">
        <v>0.9</v>
      </c>
      <c r="G40" s="5">
        <f>$C40*F40</f>
        <v>4.5000000000000005E-2</v>
      </c>
      <c r="H40" s="8">
        <f>$D40*G40</f>
        <v>0.45000000000000007</v>
      </c>
      <c r="I40" s="13">
        <f>H40</f>
        <v>0.45000000000000007</v>
      </c>
      <c r="K40" s="5">
        <f>$C40*J40</f>
        <v>0</v>
      </c>
      <c r="L40" s="8">
        <f>$D40*K40</f>
        <v>0</v>
      </c>
      <c r="M40" s="13">
        <f>L40</f>
        <v>0</v>
      </c>
      <c r="N40" s="4">
        <v>2</v>
      </c>
      <c r="O40" s="5">
        <f>$C40*N40</f>
        <v>0.1</v>
      </c>
      <c r="P40" s="8">
        <f>$D40*O40</f>
        <v>1</v>
      </c>
      <c r="Q40" s="13">
        <f>P40</f>
        <v>1</v>
      </c>
      <c r="R40" s="4">
        <v>1</v>
      </c>
      <c r="S40" s="5">
        <f>$C40*R40</f>
        <v>0.05</v>
      </c>
      <c r="T40" s="8">
        <f>$D40*S40</f>
        <v>0.5</v>
      </c>
      <c r="U40" s="13">
        <f>T40</f>
        <v>0.5</v>
      </c>
      <c r="V40" s="4">
        <v>2.5</v>
      </c>
      <c r="W40" s="5">
        <f>$C40*V40</f>
        <v>0.125</v>
      </c>
      <c r="X40" s="8">
        <f>$D40*W40</f>
        <v>1.25</v>
      </c>
      <c r="Y40" s="13">
        <f>X40</f>
        <v>1.25</v>
      </c>
      <c r="Z40" s="4">
        <v>2</v>
      </c>
      <c r="AA40" s="5">
        <f>$C40*Z40</f>
        <v>0.1</v>
      </c>
      <c r="AB40" s="8">
        <f>$D40*AA40</f>
        <v>1</v>
      </c>
      <c r="AC40" s="13">
        <f>AB40</f>
        <v>1</v>
      </c>
    </row>
    <row r="41" spans="1:29" s="4" customFormat="1" x14ac:dyDescent="0.25">
      <c r="A41" s="11" t="str">
        <f>'1_Fire_Script'!A42</f>
        <v>eHERBACEOUS_PRIMARY_LAYER_LOADING</v>
      </c>
      <c r="B41" t="s">
        <v>324</v>
      </c>
      <c r="C41" s="44">
        <v>0.05</v>
      </c>
      <c r="D41" s="37">
        <f t="shared" ref="D41:D52" si="84" xml:space="preserve"> (1/0.05) * 0.5</f>
        <v>10</v>
      </c>
      <c r="E41" s="39">
        <f xml:space="preserve"> (1/0.5)*1.5</f>
        <v>3</v>
      </c>
      <c r="F41" s="4">
        <v>0.1</v>
      </c>
      <c r="G41" s="5">
        <f t="shared" si="66"/>
        <v>5.000000000000001E-3</v>
      </c>
      <c r="H41" s="8">
        <f t="shared" ref="H41:H45" si="85">$D41*G41</f>
        <v>5.000000000000001E-2</v>
      </c>
      <c r="I41" s="13">
        <f t="shared" ref="I41:I52" si="86">$E41*H41</f>
        <v>0.15000000000000002</v>
      </c>
      <c r="K41" s="5">
        <f t="shared" ref="K41:K47" si="87">$C41*J41</f>
        <v>0</v>
      </c>
      <c r="L41" s="8">
        <f t="shared" ref="L41" si="88">$D41*K41</f>
        <v>0</v>
      </c>
      <c r="M41" s="13">
        <f t="shared" ref="M41" si="89">$E41*L41</f>
        <v>0</v>
      </c>
      <c r="N41" s="4">
        <v>1</v>
      </c>
      <c r="O41" s="5">
        <f t="shared" ref="O41:O47" si="90">$C41*N41</f>
        <v>0.05</v>
      </c>
      <c r="P41" s="8">
        <f t="shared" ref="P41" si="91">$D41*O41</f>
        <v>0.5</v>
      </c>
      <c r="Q41" s="13">
        <f t="shared" ref="Q41" si="92">$E41*P41</f>
        <v>1.5</v>
      </c>
      <c r="R41" s="4">
        <v>0.01</v>
      </c>
      <c r="S41" s="5">
        <f t="shared" ref="S41:S47" si="93">$C41*R41</f>
        <v>5.0000000000000001E-4</v>
      </c>
      <c r="T41" s="8">
        <f t="shared" ref="T41" si="94">$D41*S41</f>
        <v>5.0000000000000001E-3</v>
      </c>
      <c r="U41" s="13">
        <f t="shared" ref="U41" si="95">$E41*T41</f>
        <v>1.4999999999999999E-2</v>
      </c>
      <c r="V41" s="4">
        <v>0.4</v>
      </c>
      <c r="W41" s="5">
        <f t="shared" ref="W41:W47" si="96">$C41*V41</f>
        <v>2.0000000000000004E-2</v>
      </c>
      <c r="X41" s="8">
        <f t="shared" ref="X41" si="97">$D41*W41</f>
        <v>0.20000000000000004</v>
      </c>
      <c r="Y41" s="13">
        <f t="shared" ref="Y41" si="98">$E41*X41</f>
        <v>0.60000000000000009</v>
      </c>
      <c r="Z41" s="4">
        <v>0.1</v>
      </c>
      <c r="AA41" s="5">
        <f t="shared" ref="AA41:AA47" si="99">$C41*Z41</f>
        <v>5.000000000000001E-3</v>
      </c>
      <c r="AB41" s="8">
        <f t="shared" ref="AB41" si="100">$D41*AA41</f>
        <v>5.000000000000001E-2</v>
      </c>
      <c r="AC41" s="13">
        <f t="shared" ref="AC41" si="101">$E41*AB41</f>
        <v>0.15000000000000002</v>
      </c>
    </row>
    <row r="42" spans="1:29" s="4" customFormat="1" x14ac:dyDescent="0.25">
      <c r="A42" s="11" t="str">
        <f>'1_Fire_Script'!A43</f>
        <v>eHERBACEOUS_PRIMARY_LAYER_PERCENT_COVER</v>
      </c>
      <c r="B42" t="s">
        <v>325</v>
      </c>
      <c r="C42" s="44">
        <v>0.05</v>
      </c>
      <c r="D42" s="37">
        <f t="shared" si="84"/>
        <v>10</v>
      </c>
      <c r="E42" s="39">
        <f xml:space="preserve"> (1/0.5)*1.5</f>
        <v>3</v>
      </c>
      <c r="F42" s="4">
        <v>0.7</v>
      </c>
      <c r="G42" s="5">
        <f t="shared" si="66"/>
        <v>3.4999999999999996E-2</v>
      </c>
      <c r="H42" s="8">
        <f>MIN(100,$D42*G42)</f>
        <v>0.35</v>
      </c>
      <c r="I42" s="13">
        <f>MIN(100,$E42*H42)</f>
        <v>1.0499999999999998</v>
      </c>
      <c r="K42" s="5">
        <f t="shared" si="87"/>
        <v>0</v>
      </c>
      <c r="L42" s="8">
        <f>MIN(100,$D42*K42)</f>
        <v>0</v>
      </c>
      <c r="M42" s="13">
        <f>MIN(100,$E42*L42)</f>
        <v>0</v>
      </c>
      <c r="N42" s="4">
        <v>90</v>
      </c>
      <c r="O42" s="5">
        <f t="shared" si="90"/>
        <v>4.5</v>
      </c>
      <c r="P42" s="8">
        <f>MIN(100,$D42*O42)</f>
        <v>45</v>
      </c>
      <c r="Q42" s="13">
        <f>MIN(100,$E42*P42)</f>
        <v>100</v>
      </c>
      <c r="R42" s="4">
        <v>2</v>
      </c>
      <c r="S42" s="5">
        <f t="shared" si="93"/>
        <v>0.1</v>
      </c>
      <c r="T42" s="8">
        <f>MIN(100,$D42*S42)</f>
        <v>1</v>
      </c>
      <c r="U42" s="13">
        <f>MIN(100,$E42*T42)</f>
        <v>3</v>
      </c>
      <c r="V42" s="4">
        <v>30</v>
      </c>
      <c r="W42" s="5">
        <f t="shared" si="96"/>
        <v>1.5</v>
      </c>
      <c r="X42" s="8">
        <f>MIN(100,$D42*W42)</f>
        <v>15</v>
      </c>
      <c r="Y42" s="13">
        <f>MIN(100,$E42*X42)</f>
        <v>45</v>
      </c>
      <c r="Z42" s="4">
        <v>20</v>
      </c>
      <c r="AA42" s="5">
        <f t="shared" si="99"/>
        <v>1</v>
      </c>
      <c r="AB42" s="8">
        <f>MIN(100,$D42*AA42)</f>
        <v>10</v>
      </c>
      <c r="AC42" s="13">
        <f>MIN(100,$E42*AB42)</f>
        <v>30</v>
      </c>
    </row>
    <row r="43" spans="1:29" s="4" customFormat="1" x14ac:dyDescent="0.25">
      <c r="A43" s="11" t="str">
        <f>'1_Fire_Script'!A44</f>
        <v>eHERBACEOUS_PRIMARY_LAYER_PERCENT_LIVE</v>
      </c>
      <c r="B43" t="s">
        <v>326</v>
      </c>
      <c r="C43" s="44">
        <v>0.05</v>
      </c>
      <c r="D43" s="37">
        <f t="shared" si="84"/>
        <v>10</v>
      </c>
      <c r="E43" s="39">
        <f xml:space="preserve"> (1/0.5)*1.5</f>
        <v>3</v>
      </c>
      <c r="F43" s="4">
        <v>95</v>
      </c>
      <c r="G43" s="5">
        <f t="shared" si="66"/>
        <v>4.75</v>
      </c>
      <c r="H43" s="8">
        <f>MIN(100,$D43*G43)</f>
        <v>47.5</v>
      </c>
      <c r="I43" s="13">
        <f>MIN(100,$E43*H43)</f>
        <v>100</v>
      </c>
      <c r="K43" s="5">
        <f t="shared" si="87"/>
        <v>0</v>
      </c>
      <c r="L43" s="8">
        <f>MIN(100,$D43*K43)</f>
        <v>0</v>
      </c>
      <c r="M43" s="13">
        <f>MIN(100,$E43*L43)</f>
        <v>0</v>
      </c>
      <c r="N43" s="4">
        <v>85</v>
      </c>
      <c r="O43" s="5">
        <f t="shared" si="90"/>
        <v>4.25</v>
      </c>
      <c r="P43" s="8">
        <f>MIN(100,$D43*O43)</f>
        <v>42.5</v>
      </c>
      <c r="Q43" s="13">
        <f>MIN(100,$E43*P43)</f>
        <v>100</v>
      </c>
      <c r="R43" s="4">
        <v>90</v>
      </c>
      <c r="S43" s="5">
        <f t="shared" si="93"/>
        <v>4.5</v>
      </c>
      <c r="T43" s="8">
        <f>MIN(100,$D43*S43)</f>
        <v>45</v>
      </c>
      <c r="U43" s="13">
        <f>MIN(100,$E43*T43)</f>
        <v>100</v>
      </c>
      <c r="V43" s="4">
        <v>80</v>
      </c>
      <c r="W43" s="5">
        <f t="shared" si="96"/>
        <v>4</v>
      </c>
      <c r="X43" s="8">
        <f>MIN(100,$D43*W43)</f>
        <v>40</v>
      </c>
      <c r="Y43" s="13">
        <f>MIN(100,$E43*X43)</f>
        <v>100</v>
      </c>
      <c r="Z43" s="4">
        <v>60</v>
      </c>
      <c r="AA43" s="5">
        <f t="shared" si="99"/>
        <v>3</v>
      </c>
      <c r="AB43" s="8">
        <f>MIN(100,$D43*AA43)</f>
        <v>30</v>
      </c>
      <c r="AC43" s="13">
        <f>MIN(100,$E43*AB43)</f>
        <v>90</v>
      </c>
    </row>
    <row r="44" spans="1:29" s="4" customFormat="1" x14ac:dyDescent="0.25">
      <c r="A44" s="11" t="str">
        <f>'1_Fire_Script'!A45</f>
        <v>eHERBACEOUS_SECONDARY_LAYER_HEIGHT</v>
      </c>
      <c r="B44" t="s">
        <v>327</v>
      </c>
      <c r="C44" s="44">
        <v>0.05</v>
      </c>
      <c r="D44" s="37">
        <f t="shared" si="84"/>
        <v>10</v>
      </c>
      <c r="E44" s="39"/>
      <c r="F44" s="4">
        <v>0.9</v>
      </c>
      <c r="G44" s="5">
        <f t="shared" si="66"/>
        <v>4.5000000000000005E-2</v>
      </c>
      <c r="H44" s="8">
        <f t="shared" si="85"/>
        <v>0.45000000000000007</v>
      </c>
      <c r="I44" s="13">
        <f>H44</f>
        <v>0.45000000000000007</v>
      </c>
      <c r="K44" s="5">
        <f t="shared" si="87"/>
        <v>0</v>
      </c>
      <c r="L44" s="8">
        <f t="shared" ref="L44:L45" si="102">$D44*K44</f>
        <v>0</v>
      </c>
      <c r="M44" s="13">
        <f>L44</f>
        <v>0</v>
      </c>
      <c r="N44" s="4">
        <v>1</v>
      </c>
      <c r="O44" s="5">
        <f t="shared" si="90"/>
        <v>0.05</v>
      </c>
      <c r="P44" s="8">
        <f t="shared" ref="P44:P45" si="103">$D44*O44</f>
        <v>0.5</v>
      </c>
      <c r="Q44" s="13">
        <f>P44</f>
        <v>0.5</v>
      </c>
      <c r="R44" s="4">
        <v>0.5</v>
      </c>
      <c r="S44" s="5">
        <f t="shared" si="93"/>
        <v>2.5000000000000001E-2</v>
      </c>
      <c r="T44" s="8">
        <f t="shared" ref="T44:T45" si="104">$D44*S44</f>
        <v>0.25</v>
      </c>
      <c r="U44" s="13">
        <f>T44</f>
        <v>0.25</v>
      </c>
      <c r="W44" s="5">
        <f t="shared" si="96"/>
        <v>0</v>
      </c>
      <c r="X44" s="8">
        <f t="shared" ref="X44:X45" si="105">$D44*W44</f>
        <v>0</v>
      </c>
      <c r="Y44" s="13">
        <f>X44</f>
        <v>0</v>
      </c>
      <c r="Z44" s="4">
        <v>1</v>
      </c>
      <c r="AA44" s="5">
        <f t="shared" si="99"/>
        <v>0.05</v>
      </c>
      <c r="AB44" s="8">
        <f t="shared" ref="AB44:AB45" si="106">$D44*AA44</f>
        <v>0.5</v>
      </c>
      <c r="AC44" s="13">
        <f>AB44</f>
        <v>0.5</v>
      </c>
    </row>
    <row r="45" spans="1:29" s="4" customFormat="1" x14ac:dyDescent="0.25">
      <c r="A45" s="11" t="str">
        <f>'1_Fire_Script'!A46</f>
        <v>eHERBACEOUS_SECONDARY_LAYER_LOADING</v>
      </c>
      <c r="B45" t="s">
        <v>328</v>
      </c>
      <c r="C45" s="44">
        <v>0.05</v>
      </c>
      <c r="D45" s="37">
        <f t="shared" si="84"/>
        <v>10</v>
      </c>
      <c r="E45" s="39">
        <f xml:space="preserve"> (1/0.5)*1.5</f>
        <v>3</v>
      </c>
      <c r="F45" s="4">
        <v>0.1</v>
      </c>
      <c r="G45" s="5">
        <f t="shared" si="66"/>
        <v>5.000000000000001E-3</v>
      </c>
      <c r="H45" s="8">
        <f t="shared" si="85"/>
        <v>5.000000000000001E-2</v>
      </c>
      <c r="I45" s="13">
        <f t="shared" si="86"/>
        <v>0.15000000000000002</v>
      </c>
      <c r="K45" s="5">
        <f t="shared" si="87"/>
        <v>0</v>
      </c>
      <c r="L45" s="8">
        <f t="shared" si="102"/>
        <v>0</v>
      </c>
      <c r="M45" s="13">
        <f t="shared" ref="M45" si="107">$E45*L45</f>
        <v>0</v>
      </c>
      <c r="N45" s="4">
        <v>0.01</v>
      </c>
      <c r="O45" s="5">
        <f t="shared" si="90"/>
        <v>5.0000000000000001E-4</v>
      </c>
      <c r="P45" s="8">
        <f t="shared" si="103"/>
        <v>5.0000000000000001E-3</v>
      </c>
      <c r="Q45" s="13">
        <f t="shared" ref="Q45" si="108">$E45*P45</f>
        <v>1.4999999999999999E-2</v>
      </c>
      <c r="R45" s="4">
        <v>0.02</v>
      </c>
      <c r="S45" s="5">
        <f t="shared" si="93"/>
        <v>1E-3</v>
      </c>
      <c r="T45" s="8">
        <f t="shared" si="104"/>
        <v>0.01</v>
      </c>
      <c r="U45" s="13">
        <f t="shared" ref="U45" si="109">$E45*T45</f>
        <v>0.03</v>
      </c>
      <c r="W45" s="5">
        <f t="shared" si="96"/>
        <v>0</v>
      </c>
      <c r="X45" s="8">
        <f t="shared" si="105"/>
        <v>0</v>
      </c>
      <c r="Y45" s="13">
        <f t="shared" ref="Y45" si="110">$E45*X45</f>
        <v>0</v>
      </c>
      <c r="Z45" s="4">
        <v>0.1</v>
      </c>
      <c r="AA45" s="5">
        <f t="shared" si="99"/>
        <v>5.000000000000001E-3</v>
      </c>
      <c r="AB45" s="8">
        <f t="shared" si="106"/>
        <v>5.000000000000001E-2</v>
      </c>
      <c r="AC45" s="13">
        <f t="shared" ref="AC45" si="111">$E45*AB45</f>
        <v>0.15000000000000002</v>
      </c>
    </row>
    <row r="46" spans="1:29" s="4" customFormat="1" x14ac:dyDescent="0.25">
      <c r="A46" s="11" t="str">
        <f>'1_Fire_Script'!A47</f>
        <v>eHERBACEOUS_SECONDARY_LAYER_PERCENT_COVER</v>
      </c>
      <c r="B46" t="s">
        <v>329</v>
      </c>
      <c r="C46" s="44">
        <v>0.05</v>
      </c>
      <c r="D46" s="37">
        <f t="shared" si="84"/>
        <v>10</v>
      </c>
      <c r="E46" s="39">
        <f xml:space="preserve"> (1/0.5)*1.5</f>
        <v>3</v>
      </c>
      <c r="F46" s="4">
        <v>0.2</v>
      </c>
      <c r="G46" s="5">
        <f t="shared" si="66"/>
        <v>1.0000000000000002E-2</v>
      </c>
      <c r="H46" s="8">
        <f>MIN(100,$D46*G46)</f>
        <v>0.10000000000000002</v>
      </c>
      <c r="I46" s="13">
        <f>MIN(100,$E46*H46)</f>
        <v>0.30000000000000004</v>
      </c>
      <c r="K46" s="5">
        <f t="shared" si="87"/>
        <v>0</v>
      </c>
      <c r="L46" s="8">
        <f>MIN(100,$D46*K46)</f>
        <v>0</v>
      </c>
      <c r="M46" s="13">
        <f>MIN(100,$E46*L46)</f>
        <v>0</v>
      </c>
      <c r="N46" s="4">
        <v>8</v>
      </c>
      <c r="O46" s="5">
        <f t="shared" si="90"/>
        <v>0.4</v>
      </c>
      <c r="P46" s="8">
        <f>MIN(100,$D46*O46)</f>
        <v>4</v>
      </c>
      <c r="Q46" s="13">
        <f>MIN(100,$E46*P46)</f>
        <v>12</v>
      </c>
      <c r="R46" s="4">
        <v>5</v>
      </c>
      <c r="S46" s="5">
        <f t="shared" si="93"/>
        <v>0.25</v>
      </c>
      <c r="T46" s="8">
        <f>MIN(100,$D46*S46)</f>
        <v>2.5</v>
      </c>
      <c r="U46" s="13">
        <f>MIN(100,$E46*T46)</f>
        <v>7.5</v>
      </c>
      <c r="W46" s="5">
        <f t="shared" si="96"/>
        <v>0</v>
      </c>
      <c r="X46" s="8">
        <f>MIN(100,$D46*W46)</f>
        <v>0</v>
      </c>
      <c r="Y46" s="13">
        <f>MIN(100,$E46*X46)</f>
        <v>0</v>
      </c>
      <c r="Z46" s="4">
        <v>20</v>
      </c>
      <c r="AA46" s="5">
        <f t="shared" si="99"/>
        <v>1</v>
      </c>
      <c r="AB46" s="8">
        <f>MIN(100,$D46*AA46)</f>
        <v>10</v>
      </c>
      <c r="AC46" s="13">
        <f>MIN(100,$E46*AB46)</f>
        <v>30</v>
      </c>
    </row>
    <row r="47" spans="1:29" s="4" customFormat="1" x14ac:dyDescent="0.25">
      <c r="A47" s="11" t="str">
        <f>'1_Fire_Script'!A48</f>
        <v>eHERBACEOUS_SECONDARY_LAYER_PERCENT_LIVE</v>
      </c>
      <c r="B47" t="s">
        <v>330</v>
      </c>
      <c r="C47" s="44">
        <v>0.05</v>
      </c>
      <c r="D47" s="37">
        <f t="shared" si="84"/>
        <v>10</v>
      </c>
      <c r="E47" s="39">
        <f xml:space="preserve"> (1/0.5)*1.5</f>
        <v>3</v>
      </c>
      <c r="F47" s="4">
        <v>85</v>
      </c>
      <c r="G47" s="5">
        <f t="shared" si="66"/>
        <v>4.25</v>
      </c>
      <c r="H47" s="8">
        <f>MIN(100,$D47*G47)</f>
        <v>42.5</v>
      </c>
      <c r="I47" s="13">
        <f>MIN(100,$E47*H47)</f>
        <v>100</v>
      </c>
      <c r="K47" s="5">
        <f t="shared" si="87"/>
        <v>0</v>
      </c>
      <c r="L47" s="8">
        <f>MIN(100,$D47*K47)</f>
        <v>0</v>
      </c>
      <c r="M47" s="13">
        <f>MIN(100,$E47*L47)</f>
        <v>0</v>
      </c>
      <c r="N47" s="4">
        <v>70</v>
      </c>
      <c r="O47" s="5">
        <f t="shared" si="90"/>
        <v>3.5</v>
      </c>
      <c r="P47" s="8">
        <f>MIN(100,$D47*O47)</f>
        <v>35</v>
      </c>
      <c r="Q47" s="13">
        <f>MIN(100,$E47*P47)</f>
        <v>100</v>
      </c>
      <c r="R47" s="4">
        <v>90</v>
      </c>
      <c r="S47" s="5">
        <f t="shared" si="93"/>
        <v>4.5</v>
      </c>
      <c r="T47" s="8">
        <f>MIN(100,$D47*S47)</f>
        <v>45</v>
      </c>
      <c r="U47" s="13">
        <f>MIN(100,$E47*T47)</f>
        <v>100</v>
      </c>
      <c r="W47" s="5">
        <f t="shared" si="96"/>
        <v>0</v>
      </c>
      <c r="X47" s="8">
        <f>MIN(100,$D47*W47)</f>
        <v>0</v>
      </c>
      <c r="Y47" s="13">
        <f>MIN(100,$E47*X47)</f>
        <v>0</v>
      </c>
      <c r="Z47" s="4">
        <v>60</v>
      </c>
      <c r="AA47" s="5">
        <f t="shared" si="99"/>
        <v>3</v>
      </c>
      <c r="AB47" s="8">
        <f>MIN(100,$D47*AA47)</f>
        <v>30</v>
      </c>
      <c r="AC47" s="13">
        <f>MIN(100,$E47*AB47)</f>
        <v>90</v>
      </c>
    </row>
    <row r="48" spans="1:29" s="4" customFormat="1" x14ac:dyDescent="0.25">
      <c r="A48" s="11" t="str">
        <f>'1_Fire_Script'!A49</f>
        <v>eWOODY_FUEL_ALL_DOWNED_WOODY_FUEL_DEPTH</v>
      </c>
      <c r="B48" t="s">
        <v>331</v>
      </c>
      <c r="C48" s="44">
        <v>0.05</v>
      </c>
      <c r="D48" s="37">
        <f t="shared" si="84"/>
        <v>10</v>
      </c>
      <c r="E48" s="39">
        <f>1/0.5</f>
        <v>2</v>
      </c>
      <c r="F48" s="4">
        <v>4</v>
      </c>
      <c r="G48" s="5">
        <f>$C48*F48</f>
        <v>0.2</v>
      </c>
      <c r="H48" s="8">
        <f t="shared" ref="H48:H55" si="112">$D48*G48</f>
        <v>2</v>
      </c>
      <c r="I48" s="13">
        <f t="shared" si="86"/>
        <v>4</v>
      </c>
      <c r="J48" s="4">
        <v>1</v>
      </c>
      <c r="K48" s="5">
        <f>$C48*J48</f>
        <v>0.05</v>
      </c>
      <c r="L48" s="8">
        <f t="shared" ref="L48:L55" si="113">$D48*K48</f>
        <v>0.5</v>
      </c>
      <c r="M48" s="13">
        <f t="shared" ref="M48:M52" si="114">$E48*L48</f>
        <v>1</v>
      </c>
      <c r="O48" s="5">
        <f>$C48*N48</f>
        <v>0</v>
      </c>
      <c r="P48" s="8">
        <f t="shared" ref="P48:P55" si="115">$D48*O48</f>
        <v>0</v>
      </c>
      <c r="Q48" s="13">
        <f t="shared" ref="Q48:Q52" si="116">$E48*P48</f>
        <v>0</v>
      </c>
      <c r="R48" s="4">
        <v>0.5</v>
      </c>
      <c r="S48" s="5">
        <f>$C48*R48</f>
        <v>2.5000000000000001E-2</v>
      </c>
      <c r="T48" s="8">
        <f t="shared" ref="T48:T55" si="117">$D48*S48</f>
        <v>0.25</v>
      </c>
      <c r="U48" s="13">
        <f t="shared" ref="U48:U52" si="118">$E48*T48</f>
        <v>0.5</v>
      </c>
      <c r="V48" s="4">
        <v>1</v>
      </c>
      <c r="W48" s="5">
        <f>$C48*V48</f>
        <v>0.05</v>
      </c>
      <c r="X48" s="8">
        <f t="shared" ref="X48:X55" si="119">$D48*W48</f>
        <v>0.5</v>
      </c>
      <c r="Y48" s="13">
        <f t="shared" ref="Y48:Y52" si="120">$E48*X48</f>
        <v>1</v>
      </c>
      <c r="Z48" s="4">
        <v>0.5</v>
      </c>
      <c r="AA48" s="5">
        <f>$C48*Z48</f>
        <v>2.5000000000000001E-2</v>
      </c>
      <c r="AB48" s="8">
        <f t="shared" ref="AB48:AB55" si="121">$D48*AA48</f>
        <v>0.25</v>
      </c>
      <c r="AC48" s="13">
        <f t="shared" ref="AC48:AC52" si="122">$E48*AB48</f>
        <v>0.5</v>
      </c>
    </row>
    <row r="49" spans="1:29" s="4" customFormat="1" x14ac:dyDescent="0.25">
      <c r="A49" s="11" t="str">
        <f>'1_Fire_Script'!A50</f>
        <v>eWOODY_FUEL_ALL_DOWNED_WOODY_FUEL_TOTAL_PERCENT_COVER</v>
      </c>
      <c r="B49" t="s">
        <v>332</v>
      </c>
      <c r="C49" s="44">
        <v>0.05</v>
      </c>
      <c r="D49" s="37">
        <f t="shared" si="84"/>
        <v>10</v>
      </c>
      <c r="E49" s="39">
        <f>1/0.5</f>
        <v>2</v>
      </c>
      <c r="F49" s="4">
        <v>70</v>
      </c>
      <c r="G49" s="5">
        <f t="shared" si="66"/>
        <v>3.5</v>
      </c>
      <c r="H49" s="8">
        <f t="shared" si="112"/>
        <v>35</v>
      </c>
      <c r="I49" s="13">
        <f t="shared" si="86"/>
        <v>70</v>
      </c>
      <c r="J49" s="4">
        <v>50</v>
      </c>
      <c r="K49" s="5">
        <f t="shared" ref="K49:K58" si="123">$C49*J49</f>
        <v>2.5</v>
      </c>
      <c r="L49" s="8">
        <f t="shared" si="113"/>
        <v>25</v>
      </c>
      <c r="M49" s="13">
        <f t="shared" si="114"/>
        <v>50</v>
      </c>
      <c r="O49" s="5">
        <f t="shared" ref="O49:O58" si="124">$C49*N49</f>
        <v>0</v>
      </c>
      <c r="P49" s="8">
        <f t="shared" si="115"/>
        <v>0</v>
      </c>
      <c r="Q49" s="13">
        <f t="shared" si="116"/>
        <v>0</v>
      </c>
      <c r="R49" s="4">
        <v>30</v>
      </c>
      <c r="S49" s="5">
        <f t="shared" ref="S49:S58" si="125">$C49*R49</f>
        <v>1.5</v>
      </c>
      <c r="T49" s="8">
        <f t="shared" si="117"/>
        <v>15</v>
      </c>
      <c r="U49" s="13">
        <f t="shared" si="118"/>
        <v>30</v>
      </c>
      <c r="V49" s="4">
        <v>40</v>
      </c>
      <c r="W49" s="5">
        <f t="shared" ref="W49:W58" si="126">$C49*V49</f>
        <v>2</v>
      </c>
      <c r="X49" s="8">
        <f t="shared" si="119"/>
        <v>20</v>
      </c>
      <c r="Y49" s="13">
        <f t="shared" si="120"/>
        <v>40</v>
      </c>
      <c r="Z49" s="4">
        <v>15</v>
      </c>
      <c r="AA49" s="5">
        <f t="shared" ref="AA49:AA58" si="127">$C49*Z49</f>
        <v>0.75</v>
      </c>
      <c r="AB49" s="8">
        <f t="shared" si="121"/>
        <v>7.5</v>
      </c>
      <c r="AC49" s="13">
        <f t="shared" si="122"/>
        <v>15</v>
      </c>
    </row>
    <row r="50" spans="1:29" s="4" customFormat="1" x14ac:dyDescent="0.25">
      <c r="A50" s="11" t="str">
        <f>'1_Fire_Script'!A51</f>
        <v>eWOODY_FUEL_SOUND_WOOD_LOADINGS_ZERO_TO_THREE_INCHES_ONE_TO_THREE_INCHES</v>
      </c>
      <c r="B50" t="s">
        <v>333</v>
      </c>
      <c r="C50" s="44">
        <v>0.05</v>
      </c>
      <c r="D50" s="37">
        <f t="shared" si="84"/>
        <v>10</v>
      </c>
      <c r="E50" s="39">
        <f>1/0.5</f>
        <v>2</v>
      </c>
      <c r="F50" s="4">
        <v>2</v>
      </c>
      <c r="G50" s="5">
        <f t="shared" si="66"/>
        <v>0.1</v>
      </c>
      <c r="H50" s="8">
        <f t="shared" si="112"/>
        <v>1</v>
      </c>
      <c r="I50" s="13">
        <f t="shared" si="86"/>
        <v>2</v>
      </c>
      <c r="J50" s="4">
        <v>1</v>
      </c>
      <c r="K50" s="5">
        <f t="shared" si="123"/>
        <v>0.05</v>
      </c>
      <c r="L50" s="8">
        <f t="shared" si="113"/>
        <v>0.5</v>
      </c>
      <c r="M50" s="13">
        <f t="shared" si="114"/>
        <v>1</v>
      </c>
      <c r="O50" s="5">
        <f t="shared" si="124"/>
        <v>0</v>
      </c>
      <c r="P50" s="8">
        <f t="shared" si="115"/>
        <v>0</v>
      </c>
      <c r="Q50" s="13">
        <f t="shared" si="116"/>
        <v>0</v>
      </c>
      <c r="R50" s="4">
        <v>0.5</v>
      </c>
      <c r="S50" s="5">
        <f t="shared" si="125"/>
        <v>2.5000000000000001E-2</v>
      </c>
      <c r="T50" s="8">
        <f t="shared" si="117"/>
        <v>0.25</v>
      </c>
      <c r="U50" s="13">
        <f t="shared" si="118"/>
        <v>0.5</v>
      </c>
      <c r="V50" s="4">
        <v>1</v>
      </c>
      <c r="W50" s="5">
        <f t="shared" si="126"/>
        <v>0.05</v>
      </c>
      <c r="X50" s="8">
        <f t="shared" si="119"/>
        <v>0.5</v>
      </c>
      <c r="Y50" s="13">
        <f t="shared" si="120"/>
        <v>1</v>
      </c>
      <c r="Z50" s="4">
        <v>0.3</v>
      </c>
      <c r="AA50" s="5">
        <f t="shared" si="127"/>
        <v>1.4999999999999999E-2</v>
      </c>
      <c r="AB50" s="8">
        <f t="shared" si="121"/>
        <v>0.15</v>
      </c>
      <c r="AC50" s="13">
        <f t="shared" si="122"/>
        <v>0.3</v>
      </c>
    </row>
    <row r="51" spans="1:29" s="4" customFormat="1" x14ac:dyDescent="0.25">
      <c r="A51" s="11" t="str">
        <f>'1_Fire_Script'!A52</f>
        <v>eWOODY_FUEL_SOUND_WOOD_LOADINGS_ZERO_TO_THREE_INCHES_QUARTER_INCH_TO_ONE_INCH</v>
      </c>
      <c r="B51" t="s">
        <v>334</v>
      </c>
      <c r="C51" s="44">
        <v>0.05</v>
      </c>
      <c r="D51" s="37">
        <f t="shared" si="84"/>
        <v>10</v>
      </c>
      <c r="E51" s="39">
        <f>1/0.5</f>
        <v>2</v>
      </c>
      <c r="F51" s="4">
        <v>1.5</v>
      </c>
      <c r="G51" s="5">
        <f t="shared" si="66"/>
        <v>7.5000000000000011E-2</v>
      </c>
      <c r="H51" s="8">
        <f t="shared" si="112"/>
        <v>0.75000000000000011</v>
      </c>
      <c r="I51" s="13">
        <f t="shared" si="86"/>
        <v>1.5000000000000002</v>
      </c>
      <c r="J51" s="4">
        <v>1</v>
      </c>
      <c r="K51" s="5">
        <f t="shared" si="123"/>
        <v>0.05</v>
      </c>
      <c r="L51" s="8">
        <f t="shared" si="113"/>
        <v>0.5</v>
      </c>
      <c r="M51" s="13">
        <f t="shared" si="114"/>
        <v>1</v>
      </c>
      <c r="O51" s="5">
        <f t="shared" si="124"/>
        <v>0</v>
      </c>
      <c r="P51" s="8">
        <f t="shared" si="115"/>
        <v>0</v>
      </c>
      <c r="Q51" s="13">
        <f t="shared" si="116"/>
        <v>0</v>
      </c>
      <c r="R51" s="4">
        <v>0.2</v>
      </c>
      <c r="S51" s="5">
        <f t="shared" si="125"/>
        <v>1.0000000000000002E-2</v>
      </c>
      <c r="T51" s="8">
        <f t="shared" si="117"/>
        <v>0.10000000000000002</v>
      </c>
      <c r="U51" s="13">
        <f t="shared" si="118"/>
        <v>0.20000000000000004</v>
      </c>
      <c r="V51" s="4">
        <v>0.5</v>
      </c>
      <c r="W51" s="5">
        <f t="shared" si="126"/>
        <v>2.5000000000000001E-2</v>
      </c>
      <c r="X51" s="8">
        <f t="shared" si="119"/>
        <v>0.25</v>
      </c>
      <c r="Y51" s="13">
        <f t="shared" si="120"/>
        <v>0.5</v>
      </c>
      <c r="Z51" s="4">
        <v>0.4</v>
      </c>
      <c r="AA51" s="5">
        <f t="shared" si="127"/>
        <v>2.0000000000000004E-2</v>
      </c>
      <c r="AB51" s="8">
        <f t="shared" si="121"/>
        <v>0.20000000000000004</v>
      </c>
      <c r="AC51" s="13">
        <f t="shared" si="122"/>
        <v>0.40000000000000008</v>
      </c>
    </row>
    <row r="52" spans="1:29" s="4" customFormat="1" x14ac:dyDescent="0.25">
      <c r="A52" s="11" t="str">
        <f>'1_Fire_Script'!A53</f>
        <v>eWOODY_FUEL_SOUND_WOOD_LOADINGS_ZERO_TO_THREE_INCHES_ZERO_TO_QUARTER_INCH</v>
      </c>
      <c r="B52" t="s">
        <v>335</v>
      </c>
      <c r="C52" s="44">
        <v>0.05</v>
      </c>
      <c r="D52" s="37">
        <f t="shared" si="84"/>
        <v>10</v>
      </c>
      <c r="E52" s="39">
        <f>1/0.5</f>
        <v>2</v>
      </c>
      <c r="F52" s="4">
        <v>1</v>
      </c>
      <c r="G52" s="5">
        <f t="shared" si="66"/>
        <v>0.05</v>
      </c>
      <c r="H52" s="8">
        <f t="shared" si="112"/>
        <v>0.5</v>
      </c>
      <c r="I52" s="13">
        <f t="shared" si="86"/>
        <v>1</v>
      </c>
      <c r="J52" s="4">
        <v>0.5</v>
      </c>
      <c r="K52" s="5">
        <f t="shared" si="123"/>
        <v>2.5000000000000001E-2</v>
      </c>
      <c r="L52" s="8">
        <f t="shared" si="113"/>
        <v>0.25</v>
      </c>
      <c r="M52" s="13">
        <f t="shared" si="114"/>
        <v>0.5</v>
      </c>
      <c r="O52" s="5">
        <f t="shared" si="124"/>
        <v>0</v>
      </c>
      <c r="P52" s="8">
        <f t="shared" si="115"/>
        <v>0</v>
      </c>
      <c r="Q52" s="13">
        <f t="shared" si="116"/>
        <v>0</v>
      </c>
      <c r="R52" s="4">
        <v>0.1</v>
      </c>
      <c r="S52" s="5">
        <f t="shared" si="125"/>
        <v>5.000000000000001E-3</v>
      </c>
      <c r="T52" s="8">
        <f t="shared" si="117"/>
        <v>5.000000000000001E-2</v>
      </c>
      <c r="U52" s="13">
        <f t="shared" si="118"/>
        <v>0.10000000000000002</v>
      </c>
      <c r="V52" s="4">
        <v>0.3</v>
      </c>
      <c r="W52" s="5">
        <f t="shared" si="126"/>
        <v>1.4999999999999999E-2</v>
      </c>
      <c r="X52" s="8">
        <f t="shared" si="119"/>
        <v>0.15</v>
      </c>
      <c r="Y52" s="13">
        <f t="shared" si="120"/>
        <v>0.3</v>
      </c>
      <c r="Z52" s="4">
        <v>0.02</v>
      </c>
      <c r="AA52" s="5">
        <f t="shared" si="127"/>
        <v>1E-3</v>
      </c>
      <c r="AB52" s="8">
        <f t="shared" si="121"/>
        <v>0.01</v>
      </c>
      <c r="AC52" s="13">
        <f t="shared" si="122"/>
        <v>0.02</v>
      </c>
    </row>
    <row r="53" spans="1:29" s="4" customFormat="1" x14ac:dyDescent="0.25">
      <c r="A53" s="11" t="str">
        <f>'1_Fire_Script'!A54</f>
        <v>eWOODY_FUEL_SOUND_WOOD_LOADINGS_GREATER_THAN_THREE_INCHES_THREE_TO_NINE_INCHES</v>
      </c>
      <c r="B53" t="s">
        <v>336</v>
      </c>
      <c r="C53" s="44">
        <v>0.5</v>
      </c>
      <c r="D53" s="35">
        <v>0.75</v>
      </c>
      <c r="E53" s="36">
        <v>0.5</v>
      </c>
      <c r="F53" s="4">
        <v>6</v>
      </c>
      <c r="G53" s="5">
        <f t="shared" si="66"/>
        <v>3</v>
      </c>
      <c r="H53" s="8">
        <f t="shared" si="112"/>
        <v>2.25</v>
      </c>
      <c r="I53" s="13">
        <f>$E53*H53</f>
        <v>1.125</v>
      </c>
      <c r="J53" s="4">
        <v>0</v>
      </c>
      <c r="K53" s="5">
        <f t="shared" si="123"/>
        <v>0</v>
      </c>
      <c r="L53" s="8">
        <f t="shared" si="113"/>
        <v>0</v>
      </c>
      <c r="M53" s="13">
        <f>$E53*L53</f>
        <v>0</v>
      </c>
      <c r="O53" s="5">
        <f t="shared" si="124"/>
        <v>0</v>
      </c>
      <c r="P53" s="8">
        <f t="shared" si="115"/>
        <v>0</v>
      </c>
      <c r="Q53" s="13">
        <f>$E53*P53</f>
        <v>0</v>
      </c>
      <c r="R53" s="4">
        <v>1</v>
      </c>
      <c r="S53" s="5">
        <f t="shared" si="125"/>
        <v>0.5</v>
      </c>
      <c r="T53" s="8">
        <f t="shared" si="117"/>
        <v>0.375</v>
      </c>
      <c r="U53" s="13">
        <f>$E53*T53</f>
        <v>0.1875</v>
      </c>
      <c r="V53" s="4">
        <v>1.2</v>
      </c>
      <c r="W53" s="5">
        <f t="shared" si="126"/>
        <v>0.6</v>
      </c>
      <c r="X53" s="8">
        <f t="shared" si="119"/>
        <v>0.44999999999999996</v>
      </c>
      <c r="Y53" s="13">
        <f>$E53*X53</f>
        <v>0.22499999999999998</v>
      </c>
      <c r="Z53" s="4">
        <v>0.5</v>
      </c>
      <c r="AA53" s="5">
        <f t="shared" si="127"/>
        <v>0.25</v>
      </c>
      <c r="AB53" s="8">
        <f t="shared" si="121"/>
        <v>0.1875</v>
      </c>
      <c r="AC53" s="13">
        <f>$E53*AB53</f>
        <v>9.375E-2</v>
      </c>
    </row>
    <row r="54" spans="1:29" s="4" customFormat="1" x14ac:dyDescent="0.25">
      <c r="A54" s="11" t="str">
        <f>'1_Fire_Script'!A55</f>
        <v>eWOODY_FUEL_SOUND_WOOD_LOADINGS_GREATER_THAN_THREE_INCHES_NINE_TO_TWENTY_INCHES</v>
      </c>
      <c r="B54" t="s">
        <v>337</v>
      </c>
      <c r="C54" s="44">
        <v>0.5</v>
      </c>
      <c r="D54" s="35">
        <v>0.75</v>
      </c>
      <c r="E54" s="36">
        <v>0.5</v>
      </c>
      <c r="F54" s="4">
        <v>12</v>
      </c>
      <c r="G54" s="5">
        <f t="shared" si="66"/>
        <v>6</v>
      </c>
      <c r="H54" s="8">
        <f t="shared" si="112"/>
        <v>4.5</v>
      </c>
      <c r="I54" s="13">
        <f t="shared" ref="I54:I55" si="128">$E54*H54</f>
        <v>2.25</v>
      </c>
      <c r="J54" s="4">
        <v>0</v>
      </c>
      <c r="K54" s="5">
        <f t="shared" si="123"/>
        <v>0</v>
      </c>
      <c r="L54" s="8">
        <f t="shared" si="113"/>
        <v>0</v>
      </c>
      <c r="M54" s="13">
        <f t="shared" ref="M54:M55" si="129">$E54*L54</f>
        <v>0</v>
      </c>
      <c r="O54" s="5">
        <f t="shared" si="124"/>
        <v>0</v>
      </c>
      <c r="P54" s="8">
        <f t="shared" si="115"/>
        <v>0</v>
      </c>
      <c r="Q54" s="13">
        <f t="shared" ref="Q54:Q55" si="130">$E54*P54</f>
        <v>0</v>
      </c>
      <c r="R54" s="4">
        <v>0</v>
      </c>
      <c r="S54" s="5">
        <f t="shared" si="125"/>
        <v>0</v>
      </c>
      <c r="T54" s="8">
        <f t="shared" si="117"/>
        <v>0</v>
      </c>
      <c r="U54" s="13">
        <f t="shared" ref="U54:U55" si="131">$E54*T54</f>
        <v>0</v>
      </c>
      <c r="V54" s="4">
        <v>0.5</v>
      </c>
      <c r="W54" s="5">
        <f t="shared" si="126"/>
        <v>0.25</v>
      </c>
      <c r="X54" s="8">
        <f t="shared" si="119"/>
        <v>0.1875</v>
      </c>
      <c r="Y54" s="13">
        <f t="shared" ref="Y54:Y55" si="132">$E54*X54</f>
        <v>9.375E-2</v>
      </c>
      <c r="Z54" s="4">
        <v>0</v>
      </c>
      <c r="AA54" s="5">
        <f t="shared" si="127"/>
        <v>0</v>
      </c>
      <c r="AB54" s="8">
        <f t="shared" si="121"/>
        <v>0</v>
      </c>
      <c r="AC54" s="13">
        <f t="shared" ref="AC54:AC55" si="133">$E54*AB54</f>
        <v>0</v>
      </c>
    </row>
    <row r="55" spans="1:29" s="4" customFormat="1" x14ac:dyDescent="0.25">
      <c r="A55" s="11" t="str">
        <f>'1_Fire_Script'!A56</f>
        <v>eWOODY_FUEL_SOUND_WOOD_LOADINGS_GREATER_THAN_THREE_INCHES_GREATER_THAN_TWENTY_INCHES</v>
      </c>
      <c r="B55" t="s">
        <v>338</v>
      </c>
      <c r="C55" s="44">
        <v>0.5</v>
      </c>
      <c r="D55" s="35">
        <v>0.75</v>
      </c>
      <c r="E55" s="36">
        <v>0.5</v>
      </c>
      <c r="F55" s="4">
        <v>0</v>
      </c>
      <c r="G55" s="5">
        <f t="shared" si="66"/>
        <v>0</v>
      </c>
      <c r="H55" s="8">
        <f t="shared" si="112"/>
        <v>0</v>
      </c>
      <c r="I55" s="13">
        <f t="shared" si="128"/>
        <v>0</v>
      </c>
      <c r="J55" s="4">
        <v>0</v>
      </c>
      <c r="K55" s="5">
        <f t="shared" si="123"/>
        <v>0</v>
      </c>
      <c r="L55" s="8">
        <f t="shared" si="113"/>
        <v>0</v>
      </c>
      <c r="M55" s="13">
        <f t="shared" si="129"/>
        <v>0</v>
      </c>
      <c r="O55" s="5">
        <f t="shared" si="124"/>
        <v>0</v>
      </c>
      <c r="P55" s="8">
        <f t="shared" si="115"/>
        <v>0</v>
      </c>
      <c r="Q55" s="13">
        <f t="shared" si="130"/>
        <v>0</v>
      </c>
      <c r="R55" s="4">
        <v>0</v>
      </c>
      <c r="S55" s="5">
        <f t="shared" si="125"/>
        <v>0</v>
      </c>
      <c r="T55" s="8">
        <f t="shared" si="117"/>
        <v>0</v>
      </c>
      <c r="U55" s="13">
        <f t="shared" si="131"/>
        <v>0</v>
      </c>
      <c r="V55" s="4">
        <v>0.5</v>
      </c>
      <c r="W55" s="5">
        <f t="shared" si="126"/>
        <v>0.25</v>
      </c>
      <c r="X55" s="8">
        <f t="shared" si="119"/>
        <v>0.1875</v>
      </c>
      <c r="Y55" s="13">
        <f t="shared" si="132"/>
        <v>9.375E-2</v>
      </c>
      <c r="Z55" s="4">
        <v>0</v>
      </c>
      <c r="AA55" s="5">
        <f t="shared" si="127"/>
        <v>0</v>
      </c>
      <c r="AB55" s="8">
        <f t="shared" si="121"/>
        <v>0</v>
      </c>
      <c r="AC55" s="13">
        <f t="shared" si="133"/>
        <v>0</v>
      </c>
    </row>
    <row r="56" spans="1:29" s="4" customFormat="1" x14ac:dyDescent="0.25">
      <c r="A56" s="11" t="str">
        <f>'1_Fire_Script'!A57</f>
        <v>eWOODY_FUEL_ROTTEN_WOOD_LOADINGS_GREATER_THAN_THREE_INCHES_THREE_TO_NINE_INCHES</v>
      </c>
      <c r="B56" t="s">
        <v>339</v>
      </c>
      <c r="C56" s="44">
        <v>0.5</v>
      </c>
      <c r="D56" s="40" t="s">
        <v>392</v>
      </c>
      <c r="E56" s="39" t="s">
        <v>393</v>
      </c>
      <c r="F56" s="4">
        <v>5</v>
      </c>
      <c r="G56" s="5">
        <f t="shared" si="66"/>
        <v>2.5</v>
      </c>
      <c r="H56" s="8">
        <f>(G53*0.25)+G56</f>
        <v>3.25</v>
      </c>
      <c r="I56" s="42">
        <f>H56+(H53*0.5)</f>
        <v>4.375</v>
      </c>
      <c r="K56" s="5">
        <f t="shared" si="123"/>
        <v>0</v>
      </c>
      <c r="L56" s="8">
        <f>(K53*0.25)+K56</f>
        <v>0</v>
      </c>
      <c r="M56" s="42">
        <f>L56+(L53*0.5)</f>
        <v>0</v>
      </c>
      <c r="O56" s="5">
        <f t="shared" si="124"/>
        <v>0</v>
      </c>
      <c r="P56" s="8">
        <f>(O53*0.25)+O56</f>
        <v>0</v>
      </c>
      <c r="Q56" s="42">
        <f>P56+(P53*0.5)</f>
        <v>0</v>
      </c>
      <c r="R56" s="4">
        <v>0.5</v>
      </c>
      <c r="S56" s="5">
        <f t="shared" si="125"/>
        <v>0.25</v>
      </c>
      <c r="T56" s="8">
        <f>(S53*0.25)+S56</f>
        <v>0.375</v>
      </c>
      <c r="U56" s="42">
        <f>T56+(T53*0.5)</f>
        <v>0.5625</v>
      </c>
      <c r="V56" s="4">
        <v>0.75</v>
      </c>
      <c r="W56" s="5">
        <f t="shared" si="126"/>
        <v>0.375</v>
      </c>
      <c r="X56" s="8">
        <f>(W53*0.25)+W56</f>
        <v>0.52500000000000002</v>
      </c>
      <c r="Y56" s="42">
        <f>X56+(X53*0.5)</f>
        <v>0.75</v>
      </c>
      <c r="AA56" s="5">
        <f t="shared" si="127"/>
        <v>0</v>
      </c>
      <c r="AB56" s="8">
        <f>(AA53*0.25)+AA56</f>
        <v>6.25E-2</v>
      </c>
      <c r="AC56" s="42">
        <f>AB56+(AB53*0.5)</f>
        <v>0.15625</v>
      </c>
    </row>
    <row r="57" spans="1:29" s="4" customFormat="1" x14ac:dyDescent="0.25">
      <c r="A57" s="11" t="str">
        <f>'1_Fire_Script'!A58</f>
        <v>eWOODY_FUEL_ROTTEN_WOOD_LOADINGS_GREATER_THAN_THREE_INCHES_NINE_TO_TWENTY_INCHES</v>
      </c>
      <c r="B57" t="s">
        <v>340</v>
      </c>
      <c r="C57" s="44">
        <v>0.5</v>
      </c>
      <c r="D57" s="40" t="s">
        <v>394</v>
      </c>
      <c r="E57" s="39" t="s">
        <v>395</v>
      </c>
      <c r="F57" s="4">
        <v>11</v>
      </c>
      <c r="G57" s="5">
        <f t="shared" si="66"/>
        <v>5.5</v>
      </c>
      <c r="H57" s="8">
        <f>(G54*0.25)+G57</f>
        <v>7</v>
      </c>
      <c r="I57" s="42">
        <f>H57+(H54*0.5)</f>
        <v>9.25</v>
      </c>
      <c r="K57" s="5">
        <f t="shared" si="123"/>
        <v>0</v>
      </c>
      <c r="L57" s="8">
        <f>(K54*0.25)+K57</f>
        <v>0</v>
      </c>
      <c r="M57" s="42">
        <f>L57+(L54*0.5)</f>
        <v>0</v>
      </c>
      <c r="O57" s="5">
        <f t="shared" si="124"/>
        <v>0</v>
      </c>
      <c r="P57" s="8">
        <f>(O54*0.25)+O57</f>
        <v>0</v>
      </c>
      <c r="Q57" s="42">
        <f>P57+(P54*0.5)</f>
        <v>0</v>
      </c>
      <c r="R57" s="4">
        <v>0</v>
      </c>
      <c r="S57" s="5">
        <f t="shared" si="125"/>
        <v>0</v>
      </c>
      <c r="T57" s="8">
        <f>(S54*0.25)+S57</f>
        <v>0</v>
      </c>
      <c r="U57" s="42">
        <f>T57+(T54*0.5)</f>
        <v>0</v>
      </c>
      <c r="V57" s="4">
        <v>0.3</v>
      </c>
      <c r="W57" s="5">
        <f t="shared" si="126"/>
        <v>0.15</v>
      </c>
      <c r="X57" s="8">
        <f>(W54*0.25)+W57</f>
        <v>0.21249999999999999</v>
      </c>
      <c r="Y57" s="42">
        <f>X57+(X54*0.5)</f>
        <v>0.30625000000000002</v>
      </c>
      <c r="AA57" s="5">
        <f t="shared" si="127"/>
        <v>0</v>
      </c>
      <c r="AB57" s="8">
        <f>(AA54*0.25)+AA57</f>
        <v>0</v>
      </c>
      <c r="AC57" s="42">
        <f>AB57+(AB54*0.5)</f>
        <v>0</v>
      </c>
    </row>
    <row r="58" spans="1:29" s="4" customFormat="1" x14ac:dyDescent="0.25">
      <c r="A58" s="11" t="str">
        <f>'1_Fire_Script'!A59</f>
        <v>eWOODY_FUEL_ROTTEN_WOOD_LOADINGS_GREATER_THAN_THREE_INCHES_GREATER_THAN_TWENTY_INCHES</v>
      </c>
      <c r="B58" t="s">
        <v>341</v>
      </c>
      <c r="C58" s="44">
        <v>0.5</v>
      </c>
      <c r="D58" s="40" t="s">
        <v>396</v>
      </c>
      <c r="E58" s="39" t="s">
        <v>397</v>
      </c>
      <c r="F58" s="4">
        <v>0</v>
      </c>
      <c r="G58" s="5">
        <f t="shared" si="66"/>
        <v>0</v>
      </c>
      <c r="H58" s="8">
        <f>(G55*0.25)+G58</f>
        <v>0</v>
      </c>
      <c r="I58" s="42">
        <f>H58+(H55*0.5)</f>
        <v>0</v>
      </c>
      <c r="K58" s="5">
        <f t="shared" si="123"/>
        <v>0</v>
      </c>
      <c r="L58" s="8">
        <f>(K55*0.25)+K58</f>
        <v>0</v>
      </c>
      <c r="M58" s="42">
        <f>L58+(L55*0.5)</f>
        <v>0</v>
      </c>
      <c r="O58" s="5">
        <f t="shared" si="124"/>
        <v>0</v>
      </c>
      <c r="P58" s="8">
        <f>(O55*0.25)+O58</f>
        <v>0</v>
      </c>
      <c r="Q58" s="42">
        <f>P58+(P55*0.5)</f>
        <v>0</v>
      </c>
      <c r="R58" s="4">
        <v>0</v>
      </c>
      <c r="S58" s="5">
        <f t="shared" si="125"/>
        <v>0</v>
      </c>
      <c r="T58" s="8">
        <f>(S55*0.25)+S58</f>
        <v>0</v>
      </c>
      <c r="U58" s="42">
        <f>T58+(T55*0.5)</f>
        <v>0</v>
      </c>
      <c r="V58" s="4">
        <v>0</v>
      </c>
      <c r="W58" s="5">
        <f t="shared" si="126"/>
        <v>0</v>
      </c>
      <c r="X58" s="8">
        <f>(W55*0.25)+W58</f>
        <v>6.25E-2</v>
      </c>
      <c r="Y58" s="42">
        <f>X58+(X55*0.5)</f>
        <v>0.15625</v>
      </c>
      <c r="AA58" s="5">
        <f t="shared" si="127"/>
        <v>0</v>
      </c>
      <c r="AB58" s="8">
        <f>(AA55*0.25)+AA58</f>
        <v>0</v>
      </c>
      <c r="AC58" s="42">
        <f>AB58+(AB55*0.5)</f>
        <v>0</v>
      </c>
    </row>
    <row r="59" spans="1:29" s="4" customFormat="1" x14ac:dyDescent="0.25">
      <c r="A59" s="11" t="str">
        <f>'1_Fire_Script'!A60</f>
        <v>eWOODY_FUEL_STUMPS_SOUND_DIAMETER</v>
      </c>
      <c r="B59" t="s">
        <v>342</v>
      </c>
      <c r="C59" s="44"/>
      <c r="D59" s="35"/>
      <c r="E59" s="36"/>
      <c r="F59" s="4">
        <v>9.6</v>
      </c>
      <c r="G59" s="5">
        <f>F59</f>
        <v>9.6</v>
      </c>
      <c r="H59" s="8">
        <f t="shared" ref="H59:I77" si="134">G59</f>
        <v>9.6</v>
      </c>
      <c r="I59" s="9">
        <f>H59</f>
        <v>9.6</v>
      </c>
      <c r="K59" s="5">
        <f>J59</f>
        <v>0</v>
      </c>
      <c r="L59" s="8">
        <f t="shared" ref="L59:L77" si="135">K59</f>
        <v>0</v>
      </c>
      <c r="M59" s="9">
        <f>L59</f>
        <v>0</v>
      </c>
      <c r="O59" s="5">
        <f>N59</f>
        <v>0</v>
      </c>
      <c r="P59" s="8">
        <f t="shared" ref="P59:P77" si="136">O59</f>
        <v>0</v>
      </c>
      <c r="Q59" s="9">
        <f>P59</f>
        <v>0</v>
      </c>
      <c r="R59" s="4">
        <v>3.5</v>
      </c>
      <c r="S59" s="5">
        <f>R59</f>
        <v>3.5</v>
      </c>
      <c r="T59" s="8">
        <f t="shared" ref="T59:T77" si="137">S59</f>
        <v>3.5</v>
      </c>
      <c r="U59" s="9">
        <f>T59</f>
        <v>3.5</v>
      </c>
      <c r="W59" s="5">
        <f>V59</f>
        <v>0</v>
      </c>
      <c r="X59" s="8">
        <f t="shared" ref="X59:X77" si="138">W59</f>
        <v>0</v>
      </c>
      <c r="Y59" s="9">
        <f>X59</f>
        <v>0</v>
      </c>
      <c r="AA59" s="5">
        <f>Z59</f>
        <v>0</v>
      </c>
      <c r="AB59" s="8">
        <f t="shared" ref="AB59:AB77" si="139">AA59</f>
        <v>0</v>
      </c>
      <c r="AC59" s="9">
        <f>AB59</f>
        <v>0</v>
      </c>
    </row>
    <row r="60" spans="1:29" s="4" customFormat="1" x14ac:dyDescent="0.25">
      <c r="A60" s="11" t="str">
        <f>'1_Fire_Script'!A61</f>
        <v>eWOODY_FUEL_STUMPS_SOUND_HEIGHT</v>
      </c>
      <c r="B60" t="s">
        <v>343</v>
      </c>
      <c r="C60" s="44"/>
      <c r="D60" s="35"/>
      <c r="E60" s="36"/>
      <c r="F60" s="4">
        <v>0.4</v>
      </c>
      <c r="G60" s="5">
        <f>F60</f>
        <v>0.4</v>
      </c>
      <c r="H60" s="8">
        <f t="shared" si="134"/>
        <v>0.4</v>
      </c>
      <c r="I60" s="9">
        <f t="shared" si="134"/>
        <v>0.4</v>
      </c>
      <c r="K60" s="5">
        <f>J60</f>
        <v>0</v>
      </c>
      <c r="L60" s="8">
        <f t="shared" si="135"/>
        <v>0</v>
      </c>
      <c r="M60" s="9">
        <f t="shared" ref="M60:M77" si="140">L60</f>
        <v>0</v>
      </c>
      <c r="O60" s="5">
        <f>N60</f>
        <v>0</v>
      </c>
      <c r="P60" s="8">
        <f t="shared" si="136"/>
        <v>0</v>
      </c>
      <c r="Q60" s="9">
        <f t="shared" ref="Q60:Q77" si="141">P60</f>
        <v>0</v>
      </c>
      <c r="R60" s="4">
        <v>2</v>
      </c>
      <c r="S60" s="5">
        <f>R60</f>
        <v>2</v>
      </c>
      <c r="T60" s="8">
        <f t="shared" si="137"/>
        <v>2</v>
      </c>
      <c r="U60" s="9">
        <f t="shared" ref="U60:U77" si="142">T60</f>
        <v>2</v>
      </c>
      <c r="W60" s="5">
        <f>V60</f>
        <v>0</v>
      </c>
      <c r="X60" s="8">
        <f t="shared" si="138"/>
        <v>0</v>
      </c>
      <c r="Y60" s="9">
        <f t="shared" ref="Y60:Y77" si="143">X60</f>
        <v>0</v>
      </c>
      <c r="AA60" s="5">
        <f>Z60</f>
        <v>0</v>
      </c>
      <c r="AB60" s="8">
        <f t="shared" si="139"/>
        <v>0</v>
      </c>
      <c r="AC60" s="9">
        <f t="shared" ref="AC60:AC77" si="144">AB60</f>
        <v>0</v>
      </c>
    </row>
    <row r="61" spans="1:29" s="4" customFormat="1" x14ac:dyDescent="0.25">
      <c r="A61" s="11" t="str">
        <f>'1_Fire_Script'!A62</f>
        <v>eWOODY_FUEL_STUMPS_SOUND_STEM_DENSITY</v>
      </c>
      <c r="B61" t="s">
        <v>344</v>
      </c>
      <c r="C61" s="44"/>
      <c r="D61" s="35"/>
      <c r="E61" s="36"/>
      <c r="F61" s="4">
        <v>115</v>
      </c>
      <c r="G61" s="5">
        <f>F61</f>
        <v>115</v>
      </c>
      <c r="H61" s="8">
        <f t="shared" si="134"/>
        <v>115</v>
      </c>
      <c r="I61" s="9">
        <f t="shared" si="134"/>
        <v>115</v>
      </c>
      <c r="K61" s="5">
        <f>J61</f>
        <v>0</v>
      </c>
      <c r="L61" s="8">
        <f t="shared" si="135"/>
        <v>0</v>
      </c>
      <c r="M61" s="9">
        <f t="shared" si="140"/>
        <v>0</v>
      </c>
      <c r="O61" s="5">
        <f>N61</f>
        <v>0</v>
      </c>
      <c r="P61" s="8">
        <f t="shared" si="136"/>
        <v>0</v>
      </c>
      <c r="Q61" s="9">
        <f t="shared" si="141"/>
        <v>0</v>
      </c>
      <c r="R61" s="4">
        <v>50</v>
      </c>
      <c r="S61" s="5">
        <f>R61</f>
        <v>50</v>
      </c>
      <c r="T61" s="8">
        <f t="shared" si="137"/>
        <v>50</v>
      </c>
      <c r="U61" s="9">
        <f t="shared" si="142"/>
        <v>50</v>
      </c>
      <c r="W61" s="5">
        <f>V61</f>
        <v>0</v>
      </c>
      <c r="X61" s="8">
        <f t="shared" si="138"/>
        <v>0</v>
      </c>
      <c r="Y61" s="9">
        <f t="shared" si="143"/>
        <v>0</v>
      </c>
      <c r="AA61" s="5">
        <f>Z61</f>
        <v>0</v>
      </c>
      <c r="AB61" s="8">
        <f t="shared" si="139"/>
        <v>0</v>
      </c>
      <c r="AC61" s="9">
        <f t="shared" si="144"/>
        <v>0</v>
      </c>
    </row>
    <row r="62" spans="1:29" s="4" customFormat="1" x14ac:dyDescent="0.25">
      <c r="A62" s="11" t="str">
        <f>'1_Fire_Script'!A63</f>
        <v>eWOODY_FUEL_STUMPS_ROTTEN_DIAMETER</v>
      </c>
      <c r="B62" t="s">
        <v>345</v>
      </c>
      <c r="C62" s="44">
        <v>0.5</v>
      </c>
      <c r="D62" s="35"/>
      <c r="E62" s="36"/>
      <c r="F62" s="4">
        <v>9.6</v>
      </c>
      <c r="G62" s="5">
        <f t="shared" ref="G62:G70" si="145">$C62*F62</f>
        <v>4.8</v>
      </c>
      <c r="H62" s="8">
        <f t="shared" si="134"/>
        <v>4.8</v>
      </c>
      <c r="I62" s="9">
        <f t="shared" si="134"/>
        <v>4.8</v>
      </c>
      <c r="K62" s="5">
        <f t="shared" ref="K62:K70" si="146">$C62*J62</f>
        <v>0</v>
      </c>
      <c r="L62" s="8">
        <f t="shared" si="135"/>
        <v>0</v>
      </c>
      <c r="M62" s="9">
        <f t="shared" si="140"/>
        <v>0</v>
      </c>
      <c r="O62" s="5">
        <f t="shared" ref="O62:O70" si="147">$C62*N62</f>
        <v>0</v>
      </c>
      <c r="P62" s="8">
        <f t="shared" si="136"/>
        <v>0</v>
      </c>
      <c r="Q62" s="9">
        <f t="shared" si="141"/>
        <v>0</v>
      </c>
      <c r="R62" s="4">
        <v>3.5</v>
      </c>
      <c r="S62" s="5">
        <f t="shared" ref="S62:S70" si="148">$C62*R62</f>
        <v>1.75</v>
      </c>
      <c r="T62" s="8">
        <f t="shared" si="137"/>
        <v>1.75</v>
      </c>
      <c r="U62" s="9">
        <f t="shared" si="142"/>
        <v>1.75</v>
      </c>
      <c r="V62" s="4">
        <v>10</v>
      </c>
      <c r="W62" s="5">
        <f t="shared" ref="W62:W70" si="149">$C62*V62</f>
        <v>5</v>
      </c>
      <c r="X62" s="8">
        <f t="shared" si="138"/>
        <v>5</v>
      </c>
      <c r="Y62" s="9">
        <f t="shared" si="143"/>
        <v>5</v>
      </c>
      <c r="Z62" s="4">
        <v>10</v>
      </c>
      <c r="AA62" s="5">
        <f t="shared" ref="AA62:AA70" si="150">$C62*Z62</f>
        <v>5</v>
      </c>
      <c r="AB62" s="8">
        <f t="shared" si="139"/>
        <v>5</v>
      </c>
      <c r="AC62" s="9">
        <f t="shared" si="144"/>
        <v>5</v>
      </c>
    </row>
    <row r="63" spans="1:29" s="4" customFormat="1" x14ac:dyDescent="0.25">
      <c r="A63" s="11" t="str">
        <f>'1_Fire_Script'!A64</f>
        <v>eWOODY_FUEL_STUMPS_ROTTEN_HEIGHT</v>
      </c>
      <c r="B63" t="s">
        <v>346</v>
      </c>
      <c r="C63" s="44">
        <v>0.5</v>
      </c>
      <c r="D63" s="35"/>
      <c r="E63" s="36"/>
      <c r="F63" s="4">
        <v>0.4</v>
      </c>
      <c r="G63" s="5">
        <f t="shared" si="145"/>
        <v>0.2</v>
      </c>
      <c r="H63" s="8">
        <f t="shared" si="134"/>
        <v>0.2</v>
      </c>
      <c r="I63" s="9">
        <f t="shared" si="134"/>
        <v>0.2</v>
      </c>
      <c r="K63" s="5">
        <f t="shared" si="146"/>
        <v>0</v>
      </c>
      <c r="L63" s="8">
        <f t="shared" si="135"/>
        <v>0</v>
      </c>
      <c r="M63" s="9">
        <f t="shared" si="140"/>
        <v>0</v>
      </c>
      <c r="O63" s="5">
        <f t="shared" si="147"/>
        <v>0</v>
      </c>
      <c r="P63" s="8">
        <f t="shared" si="136"/>
        <v>0</v>
      </c>
      <c r="Q63" s="9">
        <f t="shared" si="141"/>
        <v>0</v>
      </c>
      <c r="R63" s="4">
        <v>2</v>
      </c>
      <c r="S63" s="5">
        <f t="shared" si="148"/>
        <v>1</v>
      </c>
      <c r="T63" s="8">
        <f t="shared" si="137"/>
        <v>1</v>
      </c>
      <c r="U63" s="9">
        <f t="shared" si="142"/>
        <v>1</v>
      </c>
      <c r="V63" s="4">
        <v>1</v>
      </c>
      <c r="W63" s="5">
        <f t="shared" si="149"/>
        <v>0.5</v>
      </c>
      <c r="X63" s="8">
        <f t="shared" si="138"/>
        <v>0.5</v>
      </c>
      <c r="Y63" s="9">
        <f t="shared" si="143"/>
        <v>0.5</v>
      </c>
      <c r="Z63" s="4">
        <v>1</v>
      </c>
      <c r="AA63" s="5">
        <f t="shared" si="150"/>
        <v>0.5</v>
      </c>
      <c r="AB63" s="8">
        <f t="shared" si="139"/>
        <v>0.5</v>
      </c>
      <c r="AC63" s="9">
        <f t="shared" si="144"/>
        <v>0.5</v>
      </c>
    </row>
    <row r="64" spans="1:29" s="4" customFormat="1" x14ac:dyDescent="0.25">
      <c r="A64" s="11" t="str">
        <f>'1_Fire_Script'!A65</f>
        <v>eWOODY_FUEL_STUMPS_ROTTEN_STEM_DENSITY</v>
      </c>
      <c r="B64" t="s">
        <v>347</v>
      </c>
      <c r="C64" s="44">
        <v>0.5</v>
      </c>
      <c r="D64" s="35"/>
      <c r="E64" s="36"/>
      <c r="F64" s="4">
        <v>115</v>
      </c>
      <c r="G64" s="5">
        <f t="shared" si="145"/>
        <v>57.5</v>
      </c>
      <c r="H64" s="8">
        <f t="shared" si="134"/>
        <v>57.5</v>
      </c>
      <c r="I64" s="9">
        <f t="shared" si="134"/>
        <v>57.5</v>
      </c>
      <c r="K64" s="5">
        <f t="shared" si="146"/>
        <v>0</v>
      </c>
      <c r="L64" s="8">
        <f t="shared" si="135"/>
        <v>0</v>
      </c>
      <c r="M64" s="9">
        <f t="shared" si="140"/>
        <v>0</v>
      </c>
      <c r="O64" s="5">
        <f t="shared" si="147"/>
        <v>0</v>
      </c>
      <c r="P64" s="8">
        <f t="shared" si="136"/>
        <v>0</v>
      </c>
      <c r="Q64" s="9">
        <f t="shared" si="141"/>
        <v>0</v>
      </c>
      <c r="R64" s="4">
        <v>50</v>
      </c>
      <c r="S64" s="5">
        <f t="shared" si="148"/>
        <v>25</v>
      </c>
      <c r="T64" s="8">
        <f t="shared" si="137"/>
        <v>25</v>
      </c>
      <c r="U64" s="9">
        <f t="shared" si="142"/>
        <v>25</v>
      </c>
      <c r="V64" s="4">
        <v>5</v>
      </c>
      <c r="W64" s="5">
        <f t="shared" si="149"/>
        <v>2.5</v>
      </c>
      <c r="X64" s="8">
        <f t="shared" si="138"/>
        <v>2.5</v>
      </c>
      <c r="Y64" s="9">
        <f t="shared" si="143"/>
        <v>2.5</v>
      </c>
      <c r="Z64" s="4">
        <v>3</v>
      </c>
      <c r="AA64" s="5">
        <f t="shared" si="150"/>
        <v>1.5</v>
      </c>
      <c r="AB64" s="8">
        <f t="shared" si="139"/>
        <v>1.5</v>
      </c>
      <c r="AC64" s="9">
        <f t="shared" si="144"/>
        <v>1.5</v>
      </c>
    </row>
    <row r="65" spans="1:29" s="4" customFormat="1" x14ac:dyDescent="0.25">
      <c r="A65" s="11" t="str">
        <f>'1_Fire_Script'!A66</f>
        <v>eWOODY_FUEL_STUMPS_LIGHTERED_PITCHY_DIAMETER</v>
      </c>
      <c r="B65" t="s">
        <v>345</v>
      </c>
      <c r="C65" s="44">
        <v>0.5</v>
      </c>
      <c r="D65" s="35"/>
      <c r="E65" s="36"/>
      <c r="G65" s="5">
        <f t="shared" si="145"/>
        <v>0</v>
      </c>
      <c r="H65" s="8">
        <f t="shared" si="134"/>
        <v>0</v>
      </c>
      <c r="I65" s="9">
        <f t="shared" si="134"/>
        <v>0</v>
      </c>
      <c r="K65" s="5">
        <f t="shared" si="146"/>
        <v>0</v>
      </c>
      <c r="L65" s="8">
        <f t="shared" si="135"/>
        <v>0</v>
      </c>
      <c r="M65" s="9">
        <f t="shared" si="140"/>
        <v>0</v>
      </c>
      <c r="O65" s="5">
        <f t="shared" si="147"/>
        <v>0</v>
      </c>
      <c r="P65" s="8">
        <f t="shared" si="136"/>
        <v>0</v>
      </c>
      <c r="Q65" s="9">
        <f t="shared" si="141"/>
        <v>0</v>
      </c>
      <c r="S65" s="5">
        <f t="shared" si="148"/>
        <v>0</v>
      </c>
      <c r="T65" s="8">
        <f t="shared" si="137"/>
        <v>0</v>
      </c>
      <c r="U65" s="9">
        <f t="shared" si="142"/>
        <v>0</v>
      </c>
      <c r="W65" s="5">
        <f t="shared" si="149"/>
        <v>0</v>
      </c>
      <c r="X65" s="8">
        <f t="shared" si="138"/>
        <v>0</v>
      </c>
      <c r="Y65" s="9">
        <f t="shared" si="143"/>
        <v>0</v>
      </c>
      <c r="AA65" s="5">
        <f t="shared" si="150"/>
        <v>0</v>
      </c>
      <c r="AB65" s="8">
        <f t="shared" si="139"/>
        <v>0</v>
      </c>
      <c r="AC65" s="9">
        <f t="shared" si="144"/>
        <v>0</v>
      </c>
    </row>
    <row r="66" spans="1:29" s="4" customFormat="1" x14ac:dyDescent="0.25">
      <c r="A66" s="11" t="str">
        <f>'1_Fire_Script'!A67</f>
        <v>eWOODY_FUEL_STUMPS_LIGHTERED_PITCHY_HEIGHT</v>
      </c>
      <c r="B66" t="s">
        <v>346</v>
      </c>
      <c r="C66" s="44">
        <v>0.5</v>
      </c>
      <c r="D66" s="35"/>
      <c r="E66" s="36"/>
      <c r="G66" s="5">
        <f t="shared" si="145"/>
        <v>0</v>
      </c>
      <c r="H66" s="8">
        <f t="shared" si="134"/>
        <v>0</v>
      </c>
      <c r="I66" s="9">
        <f t="shared" si="134"/>
        <v>0</v>
      </c>
      <c r="K66" s="5">
        <f t="shared" si="146"/>
        <v>0</v>
      </c>
      <c r="L66" s="8">
        <f t="shared" si="135"/>
        <v>0</v>
      </c>
      <c r="M66" s="9">
        <f t="shared" si="140"/>
        <v>0</v>
      </c>
      <c r="O66" s="5">
        <f t="shared" si="147"/>
        <v>0</v>
      </c>
      <c r="P66" s="8">
        <f t="shared" si="136"/>
        <v>0</v>
      </c>
      <c r="Q66" s="9">
        <f t="shared" si="141"/>
        <v>0</v>
      </c>
      <c r="S66" s="5">
        <f t="shared" si="148"/>
        <v>0</v>
      </c>
      <c r="T66" s="8">
        <f t="shared" si="137"/>
        <v>0</v>
      </c>
      <c r="U66" s="9">
        <f t="shared" si="142"/>
        <v>0</v>
      </c>
      <c r="W66" s="5">
        <f t="shared" si="149"/>
        <v>0</v>
      </c>
      <c r="X66" s="8">
        <f t="shared" si="138"/>
        <v>0</v>
      </c>
      <c r="Y66" s="9">
        <f t="shared" si="143"/>
        <v>0</v>
      </c>
      <c r="AA66" s="5">
        <f t="shared" si="150"/>
        <v>0</v>
      </c>
      <c r="AB66" s="8">
        <f t="shared" si="139"/>
        <v>0</v>
      </c>
      <c r="AC66" s="9">
        <f t="shared" si="144"/>
        <v>0</v>
      </c>
    </row>
    <row r="67" spans="1:29" s="4" customFormat="1" x14ac:dyDescent="0.25">
      <c r="A67" s="11" t="str">
        <f>'1_Fire_Script'!A68</f>
        <v>eWOODY_FUEL_STUMPS_LIGHTERED_PITCHY_STEM_DENSITY</v>
      </c>
      <c r="B67" t="s">
        <v>347</v>
      </c>
      <c r="C67" s="44">
        <v>0.5</v>
      </c>
      <c r="D67" s="35"/>
      <c r="E67" s="36"/>
      <c r="G67" s="5">
        <f t="shared" si="145"/>
        <v>0</v>
      </c>
      <c r="H67" s="8">
        <f t="shared" si="134"/>
        <v>0</v>
      </c>
      <c r="I67" s="9">
        <f t="shared" si="134"/>
        <v>0</v>
      </c>
      <c r="K67" s="5">
        <f t="shared" si="146"/>
        <v>0</v>
      </c>
      <c r="L67" s="8">
        <f t="shared" si="135"/>
        <v>0</v>
      </c>
      <c r="M67" s="9">
        <f t="shared" si="140"/>
        <v>0</v>
      </c>
      <c r="O67" s="5">
        <f t="shared" si="147"/>
        <v>0</v>
      </c>
      <c r="P67" s="8">
        <f t="shared" si="136"/>
        <v>0</v>
      </c>
      <c r="Q67" s="9">
        <f t="shared" si="141"/>
        <v>0</v>
      </c>
      <c r="S67" s="5">
        <f t="shared" si="148"/>
        <v>0</v>
      </c>
      <c r="T67" s="8">
        <f t="shared" si="137"/>
        <v>0</v>
      </c>
      <c r="U67" s="9">
        <f t="shared" si="142"/>
        <v>0</v>
      </c>
      <c r="W67" s="5">
        <f t="shared" si="149"/>
        <v>0</v>
      </c>
      <c r="X67" s="8">
        <f t="shared" si="138"/>
        <v>0</v>
      </c>
      <c r="Y67" s="9">
        <f t="shared" si="143"/>
        <v>0</v>
      </c>
      <c r="AA67" s="5">
        <f t="shared" si="150"/>
        <v>0</v>
      </c>
      <c r="AB67" s="8">
        <f t="shared" si="139"/>
        <v>0</v>
      </c>
      <c r="AC67" s="9">
        <f t="shared" si="144"/>
        <v>0</v>
      </c>
    </row>
    <row r="68" spans="1:29" s="4" customFormat="1" x14ac:dyDescent="0.25">
      <c r="A68" s="11" t="str">
        <f>'1_Fire_Script'!A69</f>
        <v>eWOODY_FUEL_PILES_CLEAN_LOADING</v>
      </c>
      <c r="B68" t="s">
        <v>348</v>
      </c>
      <c r="C68" s="44">
        <v>0.9</v>
      </c>
      <c r="D68" s="35"/>
      <c r="E68" s="36"/>
      <c r="F68" s="4">
        <v>7.8118999999999994E-2</v>
      </c>
      <c r="G68" s="5">
        <f t="shared" si="145"/>
        <v>7.0307099999999997E-2</v>
      </c>
      <c r="H68" s="8">
        <f t="shared" si="134"/>
        <v>7.0307099999999997E-2</v>
      </c>
      <c r="I68" s="9">
        <f t="shared" si="134"/>
        <v>7.0307099999999997E-2</v>
      </c>
      <c r="J68" s="4">
        <v>0</v>
      </c>
      <c r="K68" s="5">
        <f t="shared" si="146"/>
        <v>0</v>
      </c>
      <c r="L68" s="8">
        <f t="shared" si="135"/>
        <v>0</v>
      </c>
      <c r="M68" s="9">
        <f t="shared" si="140"/>
        <v>0</v>
      </c>
      <c r="N68" s="4">
        <v>0</v>
      </c>
      <c r="O68" s="5">
        <f t="shared" si="147"/>
        <v>0</v>
      </c>
      <c r="P68" s="8">
        <f t="shared" si="136"/>
        <v>0</v>
      </c>
      <c r="Q68" s="9">
        <f t="shared" si="141"/>
        <v>0</v>
      </c>
      <c r="R68" s="4">
        <v>8.1810999999999995E-2</v>
      </c>
      <c r="S68" s="5">
        <f t="shared" si="148"/>
        <v>7.3629899999999998E-2</v>
      </c>
      <c r="T68" s="8">
        <f t="shared" si="137"/>
        <v>7.3629899999999998E-2</v>
      </c>
      <c r="U68" s="9">
        <f t="shared" si="142"/>
        <v>7.3629899999999998E-2</v>
      </c>
      <c r="V68" s="4">
        <v>0.13589300000000001</v>
      </c>
      <c r="W68" s="5">
        <f t="shared" si="149"/>
        <v>0.12230370000000002</v>
      </c>
      <c r="X68" s="8">
        <f t="shared" si="138"/>
        <v>0.12230370000000002</v>
      </c>
      <c r="Y68" s="9">
        <f t="shared" si="143"/>
        <v>0.12230370000000002</v>
      </c>
      <c r="Z68" s="4">
        <v>0</v>
      </c>
      <c r="AA68" s="5">
        <f t="shared" si="150"/>
        <v>0</v>
      </c>
      <c r="AB68" s="8">
        <f t="shared" si="139"/>
        <v>0</v>
      </c>
      <c r="AC68" s="9">
        <f t="shared" si="144"/>
        <v>0</v>
      </c>
    </row>
    <row r="69" spans="1:29" s="4" customFormat="1" ht="16.5" customHeight="1" x14ac:dyDescent="0.25">
      <c r="A69" s="11" t="str">
        <f>'1_Fire_Script'!A70</f>
        <v>eWOODY_FUEL_PILES_DIRTY_LOADING</v>
      </c>
      <c r="B69" t="s">
        <v>349</v>
      </c>
      <c r="C69" s="44">
        <v>0.9</v>
      </c>
      <c r="D69" s="35"/>
      <c r="E69" s="36"/>
      <c r="F69" s="4">
        <v>0</v>
      </c>
      <c r="G69" s="5">
        <f t="shared" si="145"/>
        <v>0</v>
      </c>
      <c r="H69" s="8">
        <f t="shared" si="134"/>
        <v>0</v>
      </c>
      <c r="I69" s="9">
        <f t="shared" si="134"/>
        <v>0</v>
      </c>
      <c r="J69" s="4">
        <v>0</v>
      </c>
      <c r="K69" s="5">
        <f t="shared" si="146"/>
        <v>0</v>
      </c>
      <c r="L69" s="8">
        <f t="shared" si="135"/>
        <v>0</v>
      </c>
      <c r="M69" s="9">
        <f t="shared" si="140"/>
        <v>0</v>
      </c>
      <c r="N69" s="4">
        <v>0</v>
      </c>
      <c r="O69" s="5">
        <f t="shared" si="147"/>
        <v>0</v>
      </c>
      <c r="P69" s="8">
        <f t="shared" si="136"/>
        <v>0</v>
      </c>
      <c r="Q69" s="9">
        <f t="shared" si="141"/>
        <v>0</v>
      </c>
      <c r="R69" s="4">
        <v>0</v>
      </c>
      <c r="S69" s="5">
        <f t="shared" si="148"/>
        <v>0</v>
      </c>
      <c r="T69" s="8">
        <f t="shared" si="137"/>
        <v>0</v>
      </c>
      <c r="U69" s="9">
        <f t="shared" si="142"/>
        <v>0</v>
      </c>
      <c r="V69" s="4">
        <v>0</v>
      </c>
      <c r="W69" s="5">
        <f t="shared" si="149"/>
        <v>0</v>
      </c>
      <c r="X69" s="8">
        <f t="shared" si="138"/>
        <v>0</v>
      </c>
      <c r="Y69" s="9">
        <f t="shared" si="143"/>
        <v>0</v>
      </c>
      <c r="Z69" s="4">
        <v>0</v>
      </c>
      <c r="AA69" s="5">
        <f t="shared" si="150"/>
        <v>0</v>
      </c>
      <c r="AB69" s="8">
        <f t="shared" si="139"/>
        <v>0</v>
      </c>
      <c r="AC69" s="9">
        <f t="shared" si="144"/>
        <v>0</v>
      </c>
    </row>
    <row r="70" spans="1:29" s="4" customFormat="1" x14ac:dyDescent="0.25">
      <c r="A70" s="11" t="str">
        <f>'1_Fire_Script'!A71</f>
        <v>eWOODY_FUEL_PILES_VERYDIRTY_LOADING</v>
      </c>
      <c r="B70" t="s">
        <v>350</v>
      </c>
      <c r="C70" s="44">
        <v>0.9</v>
      </c>
      <c r="D70" s="35"/>
      <c r="E70" s="36"/>
      <c r="F70" s="4">
        <v>0</v>
      </c>
      <c r="G70" s="5">
        <f t="shared" si="145"/>
        <v>0</v>
      </c>
      <c r="H70" s="8">
        <f t="shared" si="134"/>
        <v>0</v>
      </c>
      <c r="I70" s="9">
        <f t="shared" si="134"/>
        <v>0</v>
      </c>
      <c r="J70" s="4">
        <v>0</v>
      </c>
      <c r="K70" s="5">
        <f t="shared" si="146"/>
        <v>0</v>
      </c>
      <c r="L70" s="8">
        <f t="shared" si="135"/>
        <v>0</v>
      </c>
      <c r="M70" s="9">
        <f t="shared" si="140"/>
        <v>0</v>
      </c>
      <c r="N70" s="4">
        <v>0</v>
      </c>
      <c r="O70" s="5">
        <f t="shared" si="147"/>
        <v>0</v>
      </c>
      <c r="P70" s="8">
        <f t="shared" si="136"/>
        <v>0</v>
      </c>
      <c r="Q70" s="9">
        <f t="shared" si="141"/>
        <v>0</v>
      </c>
      <c r="R70" s="4">
        <v>0</v>
      </c>
      <c r="S70" s="5">
        <f t="shared" si="148"/>
        <v>0</v>
      </c>
      <c r="T70" s="8">
        <f t="shared" si="137"/>
        <v>0</v>
      </c>
      <c r="U70" s="9">
        <f t="shared" si="142"/>
        <v>0</v>
      </c>
      <c r="V70" s="4">
        <v>0</v>
      </c>
      <c r="W70" s="5">
        <f t="shared" si="149"/>
        <v>0</v>
      </c>
      <c r="X70" s="8">
        <f t="shared" si="138"/>
        <v>0</v>
      </c>
      <c r="Y70" s="9">
        <f t="shared" si="143"/>
        <v>0</v>
      </c>
      <c r="Z70" s="4">
        <v>0</v>
      </c>
      <c r="AA70" s="5">
        <f t="shared" si="150"/>
        <v>0</v>
      </c>
      <c r="AB70" s="8">
        <f t="shared" si="139"/>
        <v>0</v>
      </c>
      <c r="AC70" s="9">
        <f t="shared" si="144"/>
        <v>0</v>
      </c>
    </row>
    <row r="71" spans="1:29" s="4" customFormat="1" x14ac:dyDescent="0.25">
      <c r="A71" s="11" t="str">
        <f>'1_Fire_Script'!A72</f>
        <v>eLITTER_LITTER_TYPE_BROADLEAF_DECIDUOUS_RELATIVE_COVER</v>
      </c>
      <c r="B71" t="s">
        <v>351</v>
      </c>
      <c r="C71" s="44"/>
      <c r="D71" s="35"/>
      <c r="E71" s="36"/>
      <c r="G71" s="5">
        <f>F71</f>
        <v>0</v>
      </c>
      <c r="H71" s="8">
        <f t="shared" si="134"/>
        <v>0</v>
      </c>
      <c r="I71" s="9">
        <f t="shared" si="134"/>
        <v>0</v>
      </c>
      <c r="K71" s="5">
        <f>J71</f>
        <v>0</v>
      </c>
      <c r="L71" s="8">
        <f t="shared" si="135"/>
        <v>0</v>
      </c>
      <c r="M71" s="9">
        <f t="shared" si="140"/>
        <v>0</v>
      </c>
      <c r="O71" s="5">
        <f>N71</f>
        <v>0</v>
      </c>
      <c r="P71" s="8">
        <f t="shared" si="136"/>
        <v>0</v>
      </c>
      <c r="Q71" s="9">
        <f t="shared" si="141"/>
        <v>0</v>
      </c>
      <c r="S71" s="5">
        <f>R71</f>
        <v>0</v>
      </c>
      <c r="T71" s="8">
        <f t="shared" si="137"/>
        <v>0</v>
      </c>
      <c r="U71" s="9">
        <f t="shared" si="142"/>
        <v>0</v>
      </c>
      <c r="V71" s="4">
        <v>90</v>
      </c>
      <c r="W71" s="5">
        <f>V71</f>
        <v>90</v>
      </c>
      <c r="X71" s="8">
        <f t="shared" si="138"/>
        <v>90</v>
      </c>
      <c r="Y71" s="9">
        <f t="shared" si="143"/>
        <v>90</v>
      </c>
      <c r="AA71" s="5">
        <f>Z71</f>
        <v>0</v>
      </c>
      <c r="AB71" s="8">
        <f t="shared" si="139"/>
        <v>0</v>
      </c>
      <c r="AC71" s="9">
        <f t="shared" si="144"/>
        <v>0</v>
      </c>
    </row>
    <row r="72" spans="1:29" s="4" customFormat="1" x14ac:dyDescent="0.25">
      <c r="A72" s="11" t="str">
        <f>'1_Fire_Script'!A73</f>
        <v>eLITTER_LITTER_TYPE_BROADLEAF_EVERGREEN_RELATIVE_COVER</v>
      </c>
      <c r="B72" t="s">
        <v>352</v>
      </c>
      <c r="C72" s="44"/>
      <c r="D72" s="35"/>
      <c r="E72" s="36"/>
      <c r="G72" s="5">
        <f t="shared" ref="G72:G77" si="151">F72</f>
        <v>0</v>
      </c>
      <c r="H72" s="8">
        <f t="shared" si="134"/>
        <v>0</v>
      </c>
      <c r="I72" s="9">
        <f t="shared" si="134"/>
        <v>0</v>
      </c>
      <c r="J72" s="4">
        <v>100</v>
      </c>
      <c r="K72" s="5">
        <f t="shared" ref="K72:K77" si="152">J72</f>
        <v>100</v>
      </c>
      <c r="L72" s="8">
        <f t="shared" si="135"/>
        <v>100</v>
      </c>
      <c r="M72" s="9">
        <f t="shared" si="140"/>
        <v>100</v>
      </c>
      <c r="O72" s="5">
        <f t="shared" ref="O72:O77" si="153">N72</f>
        <v>0</v>
      </c>
      <c r="P72" s="8">
        <f t="shared" si="136"/>
        <v>0</v>
      </c>
      <c r="Q72" s="9">
        <f t="shared" si="141"/>
        <v>0</v>
      </c>
      <c r="S72" s="5">
        <f t="shared" ref="S72:S77" si="154">R72</f>
        <v>0</v>
      </c>
      <c r="T72" s="8">
        <f t="shared" si="137"/>
        <v>0</v>
      </c>
      <c r="U72" s="9">
        <f t="shared" si="142"/>
        <v>0</v>
      </c>
      <c r="W72" s="5">
        <f t="shared" ref="W72:W77" si="155">V72</f>
        <v>0</v>
      </c>
      <c r="X72" s="8">
        <f t="shared" si="138"/>
        <v>0</v>
      </c>
      <c r="Y72" s="9">
        <f t="shared" si="143"/>
        <v>0</v>
      </c>
      <c r="AA72" s="5">
        <f t="shared" ref="AA72:AA77" si="156">Z72</f>
        <v>0</v>
      </c>
      <c r="AB72" s="8">
        <f t="shared" si="139"/>
        <v>0</v>
      </c>
      <c r="AC72" s="9">
        <f t="shared" si="144"/>
        <v>0</v>
      </c>
    </row>
    <row r="73" spans="1:29" s="4" customFormat="1" x14ac:dyDescent="0.25">
      <c r="A73" s="11" t="str">
        <f>'1_Fire_Script'!A74</f>
        <v>eLITTER_LITTER_TYPE_GRASS_RELATIVE_COVER</v>
      </c>
      <c r="B73" t="s">
        <v>353</v>
      </c>
      <c r="C73" s="44"/>
      <c r="D73" s="35"/>
      <c r="E73" s="36"/>
      <c r="G73" s="5">
        <f t="shared" si="151"/>
        <v>0</v>
      </c>
      <c r="H73" s="8">
        <f t="shared" si="134"/>
        <v>0</v>
      </c>
      <c r="I73" s="9">
        <f t="shared" si="134"/>
        <v>0</v>
      </c>
      <c r="K73" s="5">
        <f t="shared" si="152"/>
        <v>0</v>
      </c>
      <c r="L73" s="8">
        <f t="shared" si="135"/>
        <v>0</v>
      </c>
      <c r="M73" s="9">
        <f t="shared" si="140"/>
        <v>0</v>
      </c>
      <c r="N73" s="4">
        <v>100</v>
      </c>
      <c r="O73" s="5">
        <f t="shared" si="153"/>
        <v>100</v>
      </c>
      <c r="P73" s="8">
        <f t="shared" si="136"/>
        <v>100</v>
      </c>
      <c r="Q73" s="9">
        <f t="shared" si="141"/>
        <v>100</v>
      </c>
      <c r="S73" s="5">
        <f t="shared" si="154"/>
        <v>0</v>
      </c>
      <c r="T73" s="8">
        <f t="shared" si="137"/>
        <v>0</v>
      </c>
      <c r="U73" s="9">
        <f t="shared" si="142"/>
        <v>0</v>
      </c>
      <c r="W73" s="5">
        <f t="shared" si="155"/>
        <v>0</v>
      </c>
      <c r="X73" s="8">
        <f t="shared" si="138"/>
        <v>0</v>
      </c>
      <c r="Y73" s="9">
        <f t="shared" si="143"/>
        <v>0</v>
      </c>
      <c r="AA73" s="5">
        <f t="shared" si="156"/>
        <v>0</v>
      </c>
      <c r="AB73" s="8">
        <f t="shared" si="139"/>
        <v>0</v>
      </c>
      <c r="AC73" s="9">
        <f t="shared" si="144"/>
        <v>0</v>
      </c>
    </row>
    <row r="74" spans="1:29" s="4" customFormat="1" x14ac:dyDescent="0.25">
      <c r="A74" s="11" t="str">
        <f>'1_Fire_Script'!A75</f>
        <v>eLITTER_LITTER_TYPE_LONG_NEEDLE_PINE_RELATIVE_COVER</v>
      </c>
      <c r="B74" t="s">
        <v>354</v>
      </c>
      <c r="C74" s="44"/>
      <c r="D74" s="35"/>
      <c r="E74" s="36"/>
      <c r="F74" s="6">
        <v>50</v>
      </c>
      <c r="G74" s="5">
        <f t="shared" si="151"/>
        <v>50</v>
      </c>
      <c r="H74" s="8">
        <f t="shared" si="134"/>
        <v>50</v>
      </c>
      <c r="I74" s="9">
        <f t="shared" si="134"/>
        <v>50</v>
      </c>
      <c r="K74" s="5">
        <f t="shared" si="152"/>
        <v>0</v>
      </c>
      <c r="L74" s="8">
        <f t="shared" si="135"/>
        <v>0</v>
      </c>
      <c r="M74" s="9">
        <f t="shared" si="140"/>
        <v>0</v>
      </c>
      <c r="O74" s="5">
        <f t="shared" si="153"/>
        <v>0</v>
      </c>
      <c r="P74" s="8">
        <f t="shared" si="136"/>
        <v>0</v>
      </c>
      <c r="Q74" s="9">
        <f t="shared" si="141"/>
        <v>0</v>
      </c>
      <c r="S74" s="5">
        <f t="shared" si="154"/>
        <v>0</v>
      </c>
      <c r="T74" s="8">
        <f t="shared" si="137"/>
        <v>0</v>
      </c>
      <c r="U74" s="9">
        <f t="shared" si="142"/>
        <v>0</v>
      </c>
      <c r="V74" s="4">
        <v>10</v>
      </c>
      <c r="W74" s="5">
        <f t="shared" si="155"/>
        <v>10</v>
      </c>
      <c r="X74" s="8">
        <f t="shared" si="138"/>
        <v>10</v>
      </c>
      <c r="Y74" s="9">
        <f t="shared" si="143"/>
        <v>10</v>
      </c>
      <c r="Z74" s="4">
        <v>40</v>
      </c>
      <c r="AA74" s="5">
        <f t="shared" si="156"/>
        <v>40</v>
      </c>
      <c r="AB74" s="8">
        <f t="shared" si="139"/>
        <v>40</v>
      </c>
      <c r="AC74" s="9">
        <f t="shared" si="144"/>
        <v>40</v>
      </c>
    </row>
    <row r="75" spans="1:29" s="4" customFormat="1" x14ac:dyDescent="0.25">
      <c r="A75" s="11" t="str">
        <f>'1_Fire_Script'!A76</f>
        <v>eLITTER_LITTER_TYPE_OTHER_CONIFER_RELATIVE_COVER</v>
      </c>
      <c r="B75" t="s">
        <v>355</v>
      </c>
      <c r="C75" s="44"/>
      <c r="D75" s="35"/>
      <c r="E75" s="36"/>
      <c r="F75" s="6">
        <v>50</v>
      </c>
      <c r="G75" s="5">
        <f t="shared" si="151"/>
        <v>50</v>
      </c>
      <c r="H75" s="8">
        <f t="shared" si="134"/>
        <v>50</v>
      </c>
      <c r="I75" s="9">
        <f t="shared" si="134"/>
        <v>50</v>
      </c>
      <c r="K75" s="5">
        <f t="shared" si="152"/>
        <v>0</v>
      </c>
      <c r="L75" s="8">
        <f t="shared" si="135"/>
        <v>0</v>
      </c>
      <c r="M75" s="9">
        <f t="shared" si="140"/>
        <v>0</v>
      </c>
      <c r="O75" s="5">
        <f t="shared" si="153"/>
        <v>0</v>
      </c>
      <c r="P75" s="8">
        <f t="shared" si="136"/>
        <v>0</v>
      </c>
      <c r="Q75" s="9">
        <f t="shared" si="141"/>
        <v>0</v>
      </c>
      <c r="R75" s="4">
        <v>100</v>
      </c>
      <c r="S75" s="5">
        <f t="shared" si="154"/>
        <v>100</v>
      </c>
      <c r="T75" s="8">
        <f t="shared" si="137"/>
        <v>100</v>
      </c>
      <c r="U75" s="9">
        <f t="shared" si="142"/>
        <v>100</v>
      </c>
      <c r="W75" s="5">
        <f t="shared" si="155"/>
        <v>0</v>
      </c>
      <c r="X75" s="8">
        <f t="shared" si="138"/>
        <v>0</v>
      </c>
      <c r="Y75" s="9">
        <f t="shared" si="143"/>
        <v>0</v>
      </c>
      <c r="AA75" s="5">
        <f t="shared" si="156"/>
        <v>0</v>
      </c>
      <c r="AB75" s="8">
        <f t="shared" si="139"/>
        <v>0</v>
      </c>
      <c r="AC75" s="9">
        <f t="shared" si="144"/>
        <v>0</v>
      </c>
    </row>
    <row r="76" spans="1:29" s="4" customFormat="1" x14ac:dyDescent="0.25">
      <c r="A76" s="11" t="str">
        <f>'1_Fire_Script'!A77</f>
        <v>eLITTER_LITTER_TYPE_PALM_FROND_RELATIVE_COVER</v>
      </c>
      <c r="B76" t="s">
        <v>356</v>
      </c>
      <c r="C76" s="44"/>
      <c r="D76" s="35"/>
      <c r="E76" s="36"/>
      <c r="G76" s="5">
        <f t="shared" si="151"/>
        <v>0</v>
      </c>
      <c r="H76" s="8">
        <f t="shared" si="134"/>
        <v>0</v>
      </c>
      <c r="I76" s="9">
        <f t="shared" si="134"/>
        <v>0</v>
      </c>
      <c r="K76" s="5">
        <f t="shared" si="152"/>
        <v>0</v>
      </c>
      <c r="L76" s="8">
        <f t="shared" si="135"/>
        <v>0</v>
      </c>
      <c r="M76" s="9">
        <f t="shared" si="140"/>
        <v>0</v>
      </c>
      <c r="O76" s="5">
        <f t="shared" si="153"/>
        <v>0</v>
      </c>
      <c r="P76" s="8">
        <f t="shared" si="136"/>
        <v>0</v>
      </c>
      <c r="Q76" s="9">
        <f t="shared" si="141"/>
        <v>0</v>
      </c>
      <c r="S76" s="5">
        <f t="shared" si="154"/>
        <v>0</v>
      </c>
      <c r="T76" s="8">
        <f t="shared" si="137"/>
        <v>0</v>
      </c>
      <c r="U76" s="9">
        <f t="shared" si="142"/>
        <v>0</v>
      </c>
      <c r="W76" s="5">
        <f t="shared" si="155"/>
        <v>0</v>
      </c>
      <c r="X76" s="8">
        <f t="shared" si="138"/>
        <v>0</v>
      </c>
      <c r="Y76" s="9">
        <f t="shared" si="143"/>
        <v>0</v>
      </c>
      <c r="Z76" s="4">
        <v>60</v>
      </c>
      <c r="AA76" s="5">
        <f t="shared" si="156"/>
        <v>60</v>
      </c>
      <c r="AB76" s="8">
        <f t="shared" si="139"/>
        <v>60</v>
      </c>
      <c r="AC76" s="9">
        <f t="shared" si="144"/>
        <v>60</v>
      </c>
    </row>
    <row r="77" spans="1:29" s="4" customFormat="1" x14ac:dyDescent="0.25">
      <c r="A77" s="11" t="str">
        <f>'1_Fire_Script'!A78</f>
        <v>eLITTER_LITTER_TYPE_SHORT_NEEDLE_PINE_RELATIVE_COVER</v>
      </c>
      <c r="B77" t="s">
        <v>357</v>
      </c>
      <c r="C77" s="44"/>
      <c r="D77" s="35"/>
      <c r="E77" s="36"/>
      <c r="G77" s="5">
        <f t="shared" si="151"/>
        <v>0</v>
      </c>
      <c r="H77" s="8">
        <f t="shared" si="134"/>
        <v>0</v>
      </c>
      <c r="I77" s="9">
        <f t="shared" si="134"/>
        <v>0</v>
      </c>
      <c r="K77" s="5">
        <f t="shared" si="152"/>
        <v>0</v>
      </c>
      <c r="L77" s="8">
        <f t="shared" si="135"/>
        <v>0</v>
      </c>
      <c r="M77" s="9">
        <f t="shared" si="140"/>
        <v>0</v>
      </c>
      <c r="O77" s="5">
        <f t="shared" si="153"/>
        <v>0</v>
      </c>
      <c r="P77" s="8">
        <f t="shared" si="136"/>
        <v>0</v>
      </c>
      <c r="Q77" s="9">
        <f t="shared" si="141"/>
        <v>0</v>
      </c>
      <c r="S77" s="5">
        <f t="shared" si="154"/>
        <v>0</v>
      </c>
      <c r="T77" s="8">
        <f t="shared" si="137"/>
        <v>0</v>
      </c>
      <c r="U77" s="9">
        <f t="shared" si="142"/>
        <v>0</v>
      </c>
      <c r="W77" s="5">
        <f t="shared" si="155"/>
        <v>0</v>
      </c>
      <c r="X77" s="8">
        <f t="shared" si="138"/>
        <v>0</v>
      </c>
      <c r="Y77" s="9">
        <f t="shared" si="143"/>
        <v>0</v>
      </c>
      <c r="AA77" s="5">
        <f t="shared" si="156"/>
        <v>0</v>
      </c>
      <c r="AB77" s="8">
        <f t="shared" si="139"/>
        <v>0</v>
      </c>
      <c r="AC77" s="9">
        <f t="shared" si="144"/>
        <v>0</v>
      </c>
    </row>
    <row r="78" spans="1:29" s="4" customFormat="1" x14ac:dyDescent="0.25">
      <c r="A78" s="11" t="str">
        <f>'1_Fire_Script'!A79</f>
        <v>eMOSS_LICHEN_LITTER_GROUND_LICHEN_DEPTH</v>
      </c>
      <c r="B78" t="s">
        <v>358</v>
      </c>
      <c r="C78" s="44">
        <v>0.05</v>
      </c>
      <c r="D78" s="37">
        <f xml:space="preserve"> (1/0.05)*0.5</f>
        <v>10</v>
      </c>
      <c r="E78" s="36">
        <f xml:space="preserve"> (1/0.05)*0.75</f>
        <v>15</v>
      </c>
      <c r="G78" s="5">
        <f t="shared" ref="G78:G83" si="157">$C78*F78</f>
        <v>0</v>
      </c>
      <c r="H78" s="8">
        <f>$D78*G78</f>
        <v>0</v>
      </c>
      <c r="I78" s="13">
        <f t="shared" ref="I78:I82" si="158">$E78*H78</f>
        <v>0</v>
      </c>
      <c r="K78" s="5">
        <f t="shared" ref="K78:K83" si="159">$C78*J78</f>
        <v>0</v>
      </c>
      <c r="L78" s="8">
        <f>$D78*K78</f>
        <v>0</v>
      </c>
      <c r="M78" s="13">
        <f t="shared" ref="M78" si="160">$E78*L78</f>
        <v>0</v>
      </c>
      <c r="O78" s="5">
        <f t="shared" ref="O78:O83" si="161">$C78*N78</f>
        <v>0</v>
      </c>
      <c r="P78" s="8">
        <f>$D78*O78</f>
        <v>0</v>
      </c>
      <c r="Q78" s="13">
        <f t="shared" ref="Q78" si="162">$E78*P78</f>
        <v>0</v>
      </c>
      <c r="R78" s="4">
        <v>2</v>
      </c>
      <c r="S78" s="5">
        <f t="shared" ref="S78:S83" si="163">$C78*R78</f>
        <v>0.1</v>
      </c>
      <c r="T78" s="8">
        <f>$D78*S78</f>
        <v>1</v>
      </c>
      <c r="U78" s="13">
        <f t="shared" ref="U78" si="164">$E78*T78</f>
        <v>15</v>
      </c>
      <c r="W78" s="5">
        <f t="shared" ref="W78:W83" si="165">$C78*V78</f>
        <v>0</v>
      </c>
      <c r="X78" s="8">
        <f>$D78*W78</f>
        <v>0</v>
      </c>
      <c r="Y78" s="13">
        <f t="shared" ref="Y78" si="166">$E78*X78</f>
        <v>0</v>
      </c>
      <c r="AA78" s="5">
        <f t="shared" ref="AA78:AA83" si="167">$C78*Z78</f>
        <v>0</v>
      </c>
      <c r="AB78" s="8">
        <f>$D78*AA78</f>
        <v>0</v>
      </c>
      <c r="AC78" s="13">
        <f t="shared" ref="AC78" si="168">$E78*AB78</f>
        <v>0</v>
      </c>
    </row>
    <row r="79" spans="1:29" s="4" customFormat="1" x14ac:dyDescent="0.25">
      <c r="A79" s="11" t="str">
        <f>'1_Fire_Script'!A80</f>
        <v>eMOSS_LICHEN_LITTER_GROUND_LICHEN_PERCENT_COVER</v>
      </c>
      <c r="B79" t="s">
        <v>359</v>
      </c>
      <c r="C79" s="44">
        <v>0.05</v>
      </c>
      <c r="D79" s="37">
        <f xml:space="preserve"> MIN(100,((1/0.05)*0.5))</f>
        <v>10</v>
      </c>
      <c r="E79" s="36">
        <f>MIN(100,((1/0.05)*0.75))</f>
        <v>15</v>
      </c>
      <c r="G79" s="5">
        <f t="shared" si="157"/>
        <v>0</v>
      </c>
      <c r="H79" s="8">
        <f>MIN(100,$D79*G79)</f>
        <v>0</v>
      </c>
      <c r="I79" s="13">
        <f>MIN(100,$E79*H79)</f>
        <v>0</v>
      </c>
      <c r="K79" s="5">
        <f t="shared" si="159"/>
        <v>0</v>
      </c>
      <c r="L79" s="8">
        <f>MIN(100,$D79*K79)</f>
        <v>0</v>
      </c>
      <c r="M79" s="13">
        <f>MIN(100,$E79*L79)</f>
        <v>0</v>
      </c>
      <c r="O79" s="5">
        <f t="shared" si="161"/>
        <v>0</v>
      </c>
      <c r="P79" s="8">
        <f>MIN(100,$D79*O79)</f>
        <v>0</v>
      </c>
      <c r="Q79" s="13">
        <f>MIN(100,$E79*P79)</f>
        <v>0</v>
      </c>
      <c r="R79" s="4">
        <v>5</v>
      </c>
      <c r="S79" s="5">
        <f t="shared" si="163"/>
        <v>0.25</v>
      </c>
      <c r="T79" s="8">
        <f>MIN(100,$D79*S79)</f>
        <v>2.5</v>
      </c>
      <c r="U79" s="13">
        <f>MIN(100,$E79*T79)</f>
        <v>37.5</v>
      </c>
      <c r="W79" s="5">
        <f t="shared" si="165"/>
        <v>0</v>
      </c>
      <c r="X79" s="8">
        <f>MIN(100,$D79*W79)</f>
        <v>0</v>
      </c>
      <c r="Y79" s="13">
        <f>MIN(100,$E79*X79)</f>
        <v>0</v>
      </c>
      <c r="AA79" s="5">
        <f t="shared" si="167"/>
        <v>0</v>
      </c>
      <c r="AB79" s="8">
        <f>MIN(100,$D79*AA79)</f>
        <v>0</v>
      </c>
      <c r="AC79" s="13">
        <f>MIN(100,$E79*AB79)</f>
        <v>0</v>
      </c>
    </row>
    <row r="80" spans="1:29" s="4" customFormat="1" x14ac:dyDescent="0.25">
      <c r="A80" s="11" t="str">
        <f>'1_Fire_Script'!A81</f>
        <v>eMOSS_LICHEN_LITTER_LITTER_DEPTH</v>
      </c>
      <c r="B80" t="s">
        <v>360</v>
      </c>
      <c r="C80" s="44">
        <v>0.05</v>
      </c>
      <c r="D80" s="37">
        <f xml:space="preserve"> (1/0.05)*0.5</f>
        <v>10</v>
      </c>
      <c r="E80" s="36">
        <f xml:space="preserve"> (1/0.05)*0.75</f>
        <v>15</v>
      </c>
      <c r="F80" s="4">
        <v>0.2</v>
      </c>
      <c r="G80" s="5">
        <f t="shared" si="157"/>
        <v>1.0000000000000002E-2</v>
      </c>
      <c r="H80" s="8">
        <f t="shared" ref="H80:H82" si="169">$D80*G80</f>
        <v>0.10000000000000002</v>
      </c>
      <c r="I80" s="13">
        <f t="shared" si="158"/>
        <v>1.5000000000000002</v>
      </c>
      <c r="J80" s="4">
        <v>1</v>
      </c>
      <c r="K80" s="5">
        <f t="shared" si="159"/>
        <v>0.05</v>
      </c>
      <c r="L80" s="8">
        <f t="shared" ref="L80" si="170">$D80*K80</f>
        <v>0.5</v>
      </c>
      <c r="M80" s="13">
        <f t="shared" ref="M80" si="171">$E80*L80</f>
        <v>7.5</v>
      </c>
      <c r="N80" s="4">
        <v>2.5</v>
      </c>
      <c r="O80" s="5">
        <f t="shared" si="161"/>
        <v>0.125</v>
      </c>
      <c r="P80" s="8">
        <f t="shared" ref="P80" si="172">$D80*O80</f>
        <v>1.25</v>
      </c>
      <c r="Q80" s="13">
        <f t="shared" ref="Q80" si="173">$E80*P80</f>
        <v>18.75</v>
      </c>
      <c r="R80" s="4">
        <v>1</v>
      </c>
      <c r="S80" s="5">
        <f t="shared" si="163"/>
        <v>0.05</v>
      </c>
      <c r="T80" s="8">
        <f t="shared" ref="T80" si="174">$D80*S80</f>
        <v>0.5</v>
      </c>
      <c r="U80" s="13">
        <f t="shared" ref="U80" si="175">$E80*T80</f>
        <v>7.5</v>
      </c>
      <c r="V80" s="4">
        <v>1.5</v>
      </c>
      <c r="W80" s="5">
        <f t="shared" si="165"/>
        <v>7.5000000000000011E-2</v>
      </c>
      <c r="X80" s="8">
        <f t="shared" ref="X80" si="176">$D80*W80</f>
        <v>0.75000000000000011</v>
      </c>
      <c r="Y80" s="13">
        <f t="shared" ref="Y80" si="177">$E80*X80</f>
        <v>11.250000000000002</v>
      </c>
      <c r="Z80" s="4">
        <v>2</v>
      </c>
      <c r="AA80" s="5">
        <f t="shared" si="167"/>
        <v>0.1</v>
      </c>
      <c r="AB80" s="8">
        <f t="shared" ref="AB80" si="178">$D80*AA80</f>
        <v>1</v>
      </c>
      <c r="AC80" s="13">
        <f t="shared" ref="AC80" si="179">$E80*AB80</f>
        <v>15</v>
      </c>
    </row>
    <row r="81" spans="1:29" s="4" customFormat="1" x14ac:dyDescent="0.25">
      <c r="A81" s="11" t="str">
        <f>'1_Fire_Script'!A82</f>
        <v>eMOSS_LICHEN_LITTER_LITTER_PERCENT_COVER</v>
      </c>
      <c r="B81" t="s">
        <v>361</v>
      </c>
      <c r="C81" s="44">
        <v>0.05</v>
      </c>
      <c r="D81" s="37">
        <f xml:space="preserve"> MIN(100,((1/0.05)*0.5))</f>
        <v>10</v>
      </c>
      <c r="E81" s="36">
        <f>MIN(100,((1/0.05)*0.75))</f>
        <v>15</v>
      </c>
      <c r="F81" s="4">
        <v>70</v>
      </c>
      <c r="G81" s="5">
        <f t="shared" si="157"/>
        <v>3.5</v>
      </c>
      <c r="H81" s="8">
        <f>MIN(100,$D81*G81)</f>
        <v>35</v>
      </c>
      <c r="I81" s="13">
        <f>MIN(100,$E81*H81)</f>
        <v>100</v>
      </c>
      <c r="J81" s="4">
        <v>60</v>
      </c>
      <c r="K81" s="5">
        <f t="shared" si="159"/>
        <v>3</v>
      </c>
      <c r="L81" s="8">
        <f>MIN(100,$D81*K81)</f>
        <v>30</v>
      </c>
      <c r="M81" s="13">
        <f>MIN(100,$E81*L81)</f>
        <v>100</v>
      </c>
      <c r="N81" s="4">
        <v>5</v>
      </c>
      <c r="O81" s="5">
        <f t="shared" si="161"/>
        <v>0.25</v>
      </c>
      <c r="P81" s="8">
        <f>MIN(100,$D81*O81)</f>
        <v>2.5</v>
      </c>
      <c r="Q81" s="13">
        <f>MIN(100,$E81*P81)</f>
        <v>37.5</v>
      </c>
      <c r="R81" s="4">
        <v>15</v>
      </c>
      <c r="S81" s="5">
        <f t="shared" si="163"/>
        <v>0.75</v>
      </c>
      <c r="T81" s="8">
        <f>MIN(100,$D81*S81)</f>
        <v>7.5</v>
      </c>
      <c r="U81" s="13">
        <f>MIN(100,$E81*T81)</f>
        <v>100</v>
      </c>
      <c r="V81" s="4">
        <v>90</v>
      </c>
      <c r="W81" s="5">
        <f t="shared" si="165"/>
        <v>4.5</v>
      </c>
      <c r="X81" s="8">
        <f>MIN(100,$D81*W81)</f>
        <v>45</v>
      </c>
      <c r="Y81" s="13">
        <f>MIN(100,$E81*X81)</f>
        <v>100</v>
      </c>
      <c r="Z81" s="4">
        <v>70</v>
      </c>
      <c r="AA81" s="5">
        <f t="shared" si="167"/>
        <v>3.5</v>
      </c>
      <c r="AB81" s="8">
        <f>MIN(100,$D81*AA81)</f>
        <v>35</v>
      </c>
      <c r="AC81" s="13">
        <f>MIN(100,$E81*AB81)</f>
        <v>100</v>
      </c>
    </row>
    <row r="82" spans="1:29" s="4" customFormat="1" x14ac:dyDescent="0.25">
      <c r="A82" s="11" t="str">
        <f>'1_Fire_Script'!A83</f>
        <v>eMOSS_LICHEN_LITTER_MOSS_DEPTH</v>
      </c>
      <c r="B82" t="s">
        <v>362</v>
      </c>
      <c r="C82" s="44">
        <v>0.05</v>
      </c>
      <c r="D82" s="37">
        <f xml:space="preserve"> (1/0.05)*0.5</f>
        <v>10</v>
      </c>
      <c r="E82" s="36">
        <f xml:space="preserve"> (1/0.05)*0.75</f>
        <v>15</v>
      </c>
      <c r="G82" s="5">
        <f t="shared" si="157"/>
        <v>0</v>
      </c>
      <c r="H82" s="8">
        <f t="shared" si="169"/>
        <v>0</v>
      </c>
      <c r="I82" s="13">
        <f t="shared" si="158"/>
        <v>0</v>
      </c>
      <c r="K82" s="5">
        <f t="shared" si="159"/>
        <v>0</v>
      </c>
      <c r="L82" s="8">
        <f t="shared" ref="L82" si="180">$D82*K82</f>
        <v>0</v>
      </c>
      <c r="M82" s="13">
        <f t="shared" ref="M82" si="181">$E82*L82</f>
        <v>0</v>
      </c>
      <c r="O82" s="5">
        <f t="shared" si="161"/>
        <v>0</v>
      </c>
      <c r="P82" s="8">
        <f t="shared" ref="P82" si="182">$D82*O82</f>
        <v>0</v>
      </c>
      <c r="Q82" s="13">
        <f t="shared" ref="Q82" si="183">$E82*P82</f>
        <v>0</v>
      </c>
      <c r="R82" s="4">
        <v>2.5</v>
      </c>
      <c r="S82" s="5">
        <f t="shared" si="163"/>
        <v>0.125</v>
      </c>
      <c r="T82" s="8">
        <f t="shared" ref="T82" si="184">$D82*S82</f>
        <v>1.25</v>
      </c>
      <c r="U82" s="13">
        <f t="shared" ref="U82" si="185">$E82*T82</f>
        <v>18.75</v>
      </c>
      <c r="V82" s="4">
        <v>1</v>
      </c>
      <c r="W82" s="5">
        <f t="shared" si="165"/>
        <v>0.05</v>
      </c>
      <c r="X82" s="8">
        <f t="shared" ref="X82" si="186">$D82*W82</f>
        <v>0.5</v>
      </c>
      <c r="Y82" s="13">
        <f t="shared" ref="Y82" si="187">$E82*X82</f>
        <v>7.5</v>
      </c>
      <c r="AA82" s="5">
        <f t="shared" si="167"/>
        <v>0</v>
      </c>
      <c r="AB82" s="8">
        <f t="shared" ref="AB82" si="188">$D82*AA82</f>
        <v>0</v>
      </c>
      <c r="AC82" s="13">
        <f t="shared" ref="AC82" si="189">$E82*AB82</f>
        <v>0</v>
      </c>
    </row>
    <row r="83" spans="1:29" s="4" customFormat="1" x14ac:dyDescent="0.25">
      <c r="A83" s="11" t="str">
        <f>'1_Fire_Script'!A84</f>
        <v>eMOSS_LICHEN_LITTER_MOSS_PERCENT_COVER</v>
      </c>
      <c r="B83" t="s">
        <v>363</v>
      </c>
      <c r="C83" s="44">
        <v>0.05</v>
      </c>
      <c r="D83" s="37">
        <f xml:space="preserve"> MIN(100,((1/0.05)*0.5))</f>
        <v>10</v>
      </c>
      <c r="E83" s="36">
        <f>MIN(100,((1/0.05)*0.75))</f>
        <v>15</v>
      </c>
      <c r="G83" s="5">
        <f t="shared" si="157"/>
        <v>0</v>
      </c>
      <c r="H83" s="8">
        <f>MIN(100,$D83*G83)</f>
        <v>0</v>
      </c>
      <c r="I83" s="13">
        <f>MIN(100,$E83*H83)</f>
        <v>0</v>
      </c>
      <c r="K83" s="5">
        <f t="shared" si="159"/>
        <v>0</v>
      </c>
      <c r="L83" s="8">
        <f>MIN(100,$D83*K83)</f>
        <v>0</v>
      </c>
      <c r="M83" s="13">
        <f>MIN(100,$E83*L83)</f>
        <v>0</v>
      </c>
      <c r="O83" s="5">
        <f t="shared" si="161"/>
        <v>0</v>
      </c>
      <c r="P83" s="8">
        <f>MIN(100,$D83*O83)</f>
        <v>0</v>
      </c>
      <c r="Q83" s="13">
        <f>MIN(100,$E83*P83)</f>
        <v>0</v>
      </c>
      <c r="R83" s="4">
        <v>80</v>
      </c>
      <c r="S83" s="5">
        <f t="shared" si="163"/>
        <v>4</v>
      </c>
      <c r="T83" s="8">
        <f>MIN(100,$D83*S83)</f>
        <v>40</v>
      </c>
      <c r="U83" s="13">
        <f>MIN(100,$E83*T83)</f>
        <v>100</v>
      </c>
      <c r="V83" s="4">
        <v>5</v>
      </c>
      <c r="W83" s="5">
        <f t="shared" si="165"/>
        <v>0.25</v>
      </c>
      <c r="X83" s="8">
        <f>MIN(100,$D83*W83)</f>
        <v>2.5</v>
      </c>
      <c r="Y83" s="13">
        <f>MIN(100,$E83*X83)</f>
        <v>37.5</v>
      </c>
      <c r="AA83" s="5">
        <f t="shared" si="167"/>
        <v>0</v>
      </c>
      <c r="AB83" s="8">
        <f>MIN(100,$D83*AA83)</f>
        <v>0</v>
      </c>
      <c r="AC83" s="13">
        <f>MIN(100,$E83*AB83)</f>
        <v>0</v>
      </c>
    </row>
    <row r="84" spans="1:29" s="4" customFormat="1" x14ac:dyDescent="0.25">
      <c r="A84" s="11" t="str">
        <f>'1_Fire_Script'!A85</f>
        <v>eGROUND_FUEL_DUFF_LOWER_DEPTH</v>
      </c>
      <c r="B84" t="s">
        <v>364</v>
      </c>
      <c r="C84" s="44">
        <v>0.05</v>
      </c>
      <c r="D84" s="35"/>
      <c r="E84" s="36"/>
      <c r="G84" s="5">
        <f>$C84*F84</f>
        <v>0</v>
      </c>
      <c r="H84" s="8">
        <f>G84</f>
        <v>0</v>
      </c>
      <c r="I84" s="13">
        <f>H84</f>
        <v>0</v>
      </c>
      <c r="J84" s="4">
        <v>0.2</v>
      </c>
      <c r="K84" s="5">
        <f>$C84*J84</f>
        <v>1.0000000000000002E-2</v>
      </c>
      <c r="L84" s="8">
        <f>K84</f>
        <v>1.0000000000000002E-2</v>
      </c>
      <c r="M84" s="13">
        <f>L84</f>
        <v>1.0000000000000002E-2</v>
      </c>
      <c r="O84" s="5">
        <f>$C84*N84</f>
        <v>0</v>
      </c>
      <c r="P84" s="8">
        <f>O84</f>
        <v>0</v>
      </c>
      <c r="Q84" s="13">
        <f>P84</f>
        <v>0</v>
      </c>
      <c r="R84" s="4">
        <v>2</v>
      </c>
      <c r="S84" s="5">
        <f>$C84*R84</f>
        <v>0.1</v>
      </c>
      <c r="T84" s="8">
        <f>S84</f>
        <v>0.1</v>
      </c>
      <c r="U84" s="13">
        <f>T84</f>
        <v>0.1</v>
      </c>
      <c r="W84" s="5">
        <f>$C84*V84</f>
        <v>0</v>
      </c>
      <c r="X84" s="8">
        <f>W84</f>
        <v>0</v>
      </c>
      <c r="Y84" s="13">
        <f>X84</f>
        <v>0</v>
      </c>
      <c r="AA84" s="5">
        <f>$C84*Z84</f>
        <v>0</v>
      </c>
      <c r="AB84" s="8">
        <f>AA84</f>
        <v>0</v>
      </c>
      <c r="AC84" s="13">
        <f>AB84</f>
        <v>0</v>
      </c>
    </row>
    <row r="85" spans="1:29" s="4" customFormat="1" x14ac:dyDescent="0.25">
      <c r="A85" s="11" t="str">
        <f>'1_Fire_Script'!A86</f>
        <v>eGROUND_FUEL_DUFF_LOWER_PERCENT_COVER</v>
      </c>
      <c r="B85" t="s">
        <v>365</v>
      </c>
      <c r="C85" s="44">
        <v>0.05</v>
      </c>
      <c r="D85" s="35"/>
      <c r="E85" s="36"/>
      <c r="G85" s="5">
        <f t="shared" ref="G85:G93" si="190">$C85*F85</f>
        <v>0</v>
      </c>
      <c r="H85" s="8">
        <f t="shared" ref="H85:I93" si="191">G85</f>
        <v>0</v>
      </c>
      <c r="I85" s="13">
        <f t="shared" si="191"/>
        <v>0</v>
      </c>
      <c r="J85" s="4">
        <v>60</v>
      </c>
      <c r="K85" s="5">
        <f t="shared" ref="K85:K93" si="192">$C85*J85</f>
        <v>3</v>
      </c>
      <c r="L85" s="8">
        <f t="shared" ref="L85:L93" si="193">K85</f>
        <v>3</v>
      </c>
      <c r="M85" s="13">
        <f t="shared" ref="M85:M93" si="194">L85</f>
        <v>3</v>
      </c>
      <c r="O85" s="5">
        <f t="shared" ref="O85:O93" si="195">$C85*N85</f>
        <v>0</v>
      </c>
      <c r="P85" s="8">
        <f t="shared" ref="P85:P93" si="196">O85</f>
        <v>0</v>
      </c>
      <c r="Q85" s="13">
        <f t="shared" ref="Q85:Q93" si="197">P85</f>
        <v>0</v>
      </c>
      <c r="R85" s="4">
        <v>90</v>
      </c>
      <c r="S85" s="5">
        <f t="shared" ref="S85:S93" si="198">$C85*R85</f>
        <v>4.5</v>
      </c>
      <c r="T85" s="8">
        <f t="shared" ref="T85:T93" si="199">S85</f>
        <v>4.5</v>
      </c>
      <c r="U85" s="13">
        <f t="shared" ref="U85:U93" si="200">T85</f>
        <v>4.5</v>
      </c>
      <c r="W85" s="5">
        <f t="shared" ref="W85:W93" si="201">$C85*V85</f>
        <v>0</v>
      </c>
      <c r="X85" s="8">
        <f t="shared" ref="X85:X93" si="202">W85</f>
        <v>0</v>
      </c>
      <c r="Y85" s="13">
        <f t="shared" ref="Y85:Y93" si="203">X85</f>
        <v>0</v>
      </c>
      <c r="AA85" s="5">
        <f t="shared" ref="AA85:AA93" si="204">$C85*Z85</f>
        <v>0</v>
      </c>
      <c r="AB85" s="8">
        <f t="shared" ref="AB85:AB93" si="205">AA85</f>
        <v>0</v>
      </c>
      <c r="AC85" s="13">
        <f t="shared" ref="AC85:AC93" si="206">AB85</f>
        <v>0</v>
      </c>
    </row>
    <row r="86" spans="1:29" s="4" customFormat="1" x14ac:dyDescent="0.25">
      <c r="A86" s="11" t="str">
        <f>'1_Fire_Script'!A87</f>
        <v>eGROUND_FUEL_DUFF_UPPER_DEPTH</v>
      </c>
      <c r="B86" t="s">
        <v>366</v>
      </c>
      <c r="C86" s="44">
        <v>0.05</v>
      </c>
      <c r="D86" s="35"/>
      <c r="E86" s="36"/>
      <c r="F86" s="4">
        <v>0.5</v>
      </c>
      <c r="G86" s="5">
        <f t="shared" si="190"/>
        <v>2.5000000000000001E-2</v>
      </c>
      <c r="H86" s="8">
        <f t="shared" si="191"/>
        <v>2.5000000000000001E-2</v>
      </c>
      <c r="I86" s="13">
        <f t="shared" si="191"/>
        <v>2.5000000000000001E-2</v>
      </c>
      <c r="J86" s="4">
        <v>0.4</v>
      </c>
      <c r="K86" s="5">
        <f t="shared" si="192"/>
        <v>2.0000000000000004E-2</v>
      </c>
      <c r="L86" s="8">
        <f t="shared" si="193"/>
        <v>2.0000000000000004E-2</v>
      </c>
      <c r="M86" s="13">
        <f t="shared" si="194"/>
        <v>2.0000000000000004E-2</v>
      </c>
      <c r="N86" s="4">
        <v>0.2</v>
      </c>
      <c r="O86" s="5">
        <f t="shared" si="195"/>
        <v>1.0000000000000002E-2</v>
      </c>
      <c r="P86" s="8">
        <f t="shared" si="196"/>
        <v>1.0000000000000002E-2</v>
      </c>
      <c r="Q86" s="13">
        <f t="shared" si="197"/>
        <v>1.0000000000000002E-2</v>
      </c>
      <c r="R86" s="4">
        <v>4</v>
      </c>
      <c r="S86" s="5">
        <f t="shared" si="198"/>
        <v>0.2</v>
      </c>
      <c r="T86" s="8">
        <f t="shared" si="199"/>
        <v>0.2</v>
      </c>
      <c r="U86" s="13">
        <f t="shared" si="200"/>
        <v>0.2</v>
      </c>
      <c r="V86" s="4">
        <v>1</v>
      </c>
      <c r="W86" s="5">
        <f t="shared" si="201"/>
        <v>0.05</v>
      </c>
      <c r="X86" s="8">
        <f t="shared" si="202"/>
        <v>0.05</v>
      </c>
      <c r="Y86" s="13">
        <f t="shared" si="203"/>
        <v>0.05</v>
      </c>
      <c r="Z86" s="4">
        <v>1.5</v>
      </c>
      <c r="AA86" s="5">
        <f t="shared" si="204"/>
        <v>7.5000000000000011E-2</v>
      </c>
      <c r="AB86" s="8">
        <f t="shared" si="205"/>
        <v>7.5000000000000011E-2</v>
      </c>
      <c r="AC86" s="13">
        <f t="shared" si="206"/>
        <v>7.5000000000000011E-2</v>
      </c>
    </row>
    <row r="87" spans="1:29" s="4" customFormat="1" x14ac:dyDescent="0.25">
      <c r="A87" s="11" t="str">
        <f>'1_Fire_Script'!A88</f>
        <v>eGROUND_FUEL_DUFF_UPPER_PERCENT_COVER</v>
      </c>
      <c r="B87" t="s">
        <v>367</v>
      </c>
      <c r="C87" s="44">
        <v>0.05</v>
      </c>
      <c r="D87" s="35"/>
      <c r="E87" s="36"/>
      <c r="F87" s="4">
        <v>70</v>
      </c>
      <c r="G87" s="5">
        <f t="shared" si="190"/>
        <v>3.5</v>
      </c>
      <c r="H87" s="8">
        <f t="shared" si="191"/>
        <v>3.5</v>
      </c>
      <c r="I87" s="13">
        <f t="shared" si="191"/>
        <v>3.5</v>
      </c>
      <c r="J87" s="4">
        <v>60</v>
      </c>
      <c r="K87" s="5">
        <f t="shared" si="192"/>
        <v>3</v>
      </c>
      <c r="L87" s="8">
        <f t="shared" si="193"/>
        <v>3</v>
      </c>
      <c r="M87" s="13">
        <f t="shared" si="194"/>
        <v>3</v>
      </c>
      <c r="N87" s="4">
        <v>70</v>
      </c>
      <c r="O87" s="5">
        <f t="shared" si="195"/>
        <v>3.5</v>
      </c>
      <c r="P87" s="8">
        <f t="shared" si="196"/>
        <v>3.5</v>
      </c>
      <c r="Q87" s="13">
        <f t="shared" si="197"/>
        <v>3.5</v>
      </c>
      <c r="R87" s="4">
        <v>100</v>
      </c>
      <c r="S87" s="5">
        <f t="shared" si="198"/>
        <v>5</v>
      </c>
      <c r="T87" s="8">
        <f t="shared" si="199"/>
        <v>5</v>
      </c>
      <c r="U87" s="13">
        <f t="shared" si="200"/>
        <v>5</v>
      </c>
      <c r="V87" s="4">
        <v>90</v>
      </c>
      <c r="W87" s="5">
        <f t="shared" si="201"/>
        <v>4.5</v>
      </c>
      <c r="X87" s="8">
        <f t="shared" si="202"/>
        <v>4.5</v>
      </c>
      <c r="Y87" s="13">
        <f t="shared" si="203"/>
        <v>4.5</v>
      </c>
      <c r="Z87" s="4">
        <v>70</v>
      </c>
      <c r="AA87" s="5">
        <f t="shared" si="204"/>
        <v>3.5</v>
      </c>
      <c r="AB87" s="8">
        <f t="shared" si="205"/>
        <v>3.5</v>
      </c>
      <c r="AC87" s="13">
        <f t="shared" si="206"/>
        <v>3.5</v>
      </c>
    </row>
    <row r="88" spans="1:29" s="4" customFormat="1" x14ac:dyDescent="0.25">
      <c r="A88" s="11" t="str">
        <f>'1_Fire_Script'!A89</f>
        <v>eGROUND_FUEL_BASAL_ACCUMULATION_DEPTH</v>
      </c>
      <c r="B88" t="s">
        <v>368</v>
      </c>
      <c r="C88" s="44">
        <v>0.05</v>
      </c>
      <c r="D88" s="35"/>
      <c r="E88" s="36"/>
      <c r="G88" s="5">
        <f t="shared" si="190"/>
        <v>0</v>
      </c>
      <c r="H88" s="8">
        <f t="shared" si="191"/>
        <v>0</v>
      </c>
      <c r="I88" s="13">
        <f t="shared" si="191"/>
        <v>0</v>
      </c>
      <c r="K88" s="5">
        <f t="shared" si="192"/>
        <v>0</v>
      </c>
      <c r="L88" s="8">
        <f t="shared" si="193"/>
        <v>0</v>
      </c>
      <c r="M88" s="13">
        <f t="shared" si="194"/>
        <v>0</v>
      </c>
      <c r="O88" s="5">
        <f t="shared" si="195"/>
        <v>0</v>
      </c>
      <c r="P88" s="8">
        <f t="shared" si="196"/>
        <v>0</v>
      </c>
      <c r="Q88" s="13">
        <f t="shared" si="197"/>
        <v>0</v>
      </c>
      <c r="S88" s="5">
        <f t="shared" si="198"/>
        <v>0</v>
      </c>
      <c r="T88" s="8">
        <f t="shared" si="199"/>
        <v>0</v>
      </c>
      <c r="U88" s="13">
        <f t="shared" si="200"/>
        <v>0</v>
      </c>
      <c r="W88" s="5">
        <f t="shared" si="201"/>
        <v>0</v>
      </c>
      <c r="X88" s="8">
        <f t="shared" si="202"/>
        <v>0</v>
      </c>
      <c r="Y88" s="13">
        <f t="shared" si="203"/>
        <v>0</v>
      </c>
      <c r="AA88" s="5">
        <f t="shared" si="204"/>
        <v>0</v>
      </c>
      <c r="AB88" s="8">
        <f t="shared" si="205"/>
        <v>0</v>
      </c>
      <c r="AC88" s="13">
        <f t="shared" si="206"/>
        <v>0</v>
      </c>
    </row>
    <row r="89" spans="1:29" s="4" customFormat="1" x14ac:dyDescent="0.25">
      <c r="A89" s="11" t="str">
        <f>'1_Fire_Script'!A90</f>
        <v>eGROUND_FUEL_BASAL_ACCUMULATION_NUMBER_PER_UNIT_AREA</v>
      </c>
      <c r="B89" t="s">
        <v>369</v>
      </c>
      <c r="C89" s="44">
        <v>0.05</v>
      </c>
      <c r="D89" s="35"/>
      <c r="E89" s="36"/>
      <c r="G89" s="5">
        <f t="shared" si="190"/>
        <v>0</v>
      </c>
      <c r="H89" s="8">
        <f t="shared" si="191"/>
        <v>0</v>
      </c>
      <c r="I89" s="13">
        <f t="shared" si="191"/>
        <v>0</v>
      </c>
      <c r="K89" s="5">
        <f t="shared" si="192"/>
        <v>0</v>
      </c>
      <c r="L89" s="8">
        <f t="shared" si="193"/>
        <v>0</v>
      </c>
      <c r="M89" s="13">
        <f t="shared" si="194"/>
        <v>0</v>
      </c>
      <c r="O89" s="5">
        <f t="shared" si="195"/>
        <v>0</v>
      </c>
      <c r="P89" s="8">
        <f t="shared" si="196"/>
        <v>0</v>
      </c>
      <c r="Q89" s="13">
        <f t="shared" si="197"/>
        <v>0</v>
      </c>
      <c r="S89" s="5">
        <f t="shared" si="198"/>
        <v>0</v>
      </c>
      <c r="T89" s="8">
        <f t="shared" si="199"/>
        <v>0</v>
      </c>
      <c r="U89" s="13">
        <f t="shared" si="200"/>
        <v>0</v>
      </c>
      <c r="W89" s="5">
        <f t="shared" si="201"/>
        <v>0</v>
      </c>
      <c r="X89" s="8">
        <f t="shared" si="202"/>
        <v>0</v>
      </c>
      <c r="Y89" s="13">
        <f t="shared" si="203"/>
        <v>0</v>
      </c>
      <c r="AA89" s="5">
        <f t="shared" si="204"/>
        <v>0</v>
      </c>
      <c r="AB89" s="8">
        <f t="shared" si="205"/>
        <v>0</v>
      </c>
      <c r="AC89" s="13">
        <f t="shared" si="206"/>
        <v>0</v>
      </c>
    </row>
    <row r="90" spans="1:29" s="4" customFormat="1" x14ac:dyDescent="0.25">
      <c r="A90" s="11" t="str">
        <f>'1_Fire_Script'!A91</f>
        <v>eGROUND_FUEL_BASAL_ACCUMULATION_RADIUS</v>
      </c>
      <c r="B90" t="s">
        <v>370</v>
      </c>
      <c r="C90" s="44">
        <v>0.05</v>
      </c>
      <c r="D90" s="35"/>
      <c r="E90" s="36"/>
      <c r="G90" s="5">
        <f t="shared" si="190"/>
        <v>0</v>
      </c>
      <c r="H90" s="8">
        <f t="shared" si="191"/>
        <v>0</v>
      </c>
      <c r="I90" s="13">
        <f t="shared" si="191"/>
        <v>0</v>
      </c>
      <c r="K90" s="5">
        <f t="shared" si="192"/>
        <v>0</v>
      </c>
      <c r="L90" s="8">
        <f t="shared" si="193"/>
        <v>0</v>
      </c>
      <c r="M90" s="13">
        <f t="shared" si="194"/>
        <v>0</v>
      </c>
      <c r="O90" s="5">
        <f t="shared" si="195"/>
        <v>0</v>
      </c>
      <c r="P90" s="8">
        <f t="shared" si="196"/>
        <v>0</v>
      </c>
      <c r="Q90" s="13">
        <f t="shared" si="197"/>
        <v>0</v>
      </c>
      <c r="S90" s="5">
        <f t="shared" si="198"/>
        <v>0</v>
      </c>
      <c r="T90" s="8">
        <f t="shared" si="199"/>
        <v>0</v>
      </c>
      <c r="U90" s="13">
        <f t="shared" si="200"/>
        <v>0</v>
      </c>
      <c r="W90" s="5">
        <f t="shared" si="201"/>
        <v>0</v>
      </c>
      <c r="X90" s="8">
        <f t="shared" si="202"/>
        <v>0</v>
      </c>
      <c r="Y90" s="13">
        <f t="shared" si="203"/>
        <v>0</v>
      </c>
      <c r="AA90" s="5">
        <f t="shared" si="204"/>
        <v>0</v>
      </c>
      <c r="AB90" s="8">
        <f t="shared" si="205"/>
        <v>0</v>
      </c>
      <c r="AC90" s="13">
        <f t="shared" si="206"/>
        <v>0</v>
      </c>
    </row>
    <row r="91" spans="1:29" s="4" customFormat="1" x14ac:dyDescent="0.25">
      <c r="A91" s="11" t="str">
        <f>'1_Fire_Script'!A92</f>
        <v>eGROUND_FUEL_SQUIRREL_MIDDENS_DEPTH</v>
      </c>
      <c r="B91" t="s">
        <v>371</v>
      </c>
      <c r="C91" s="44">
        <v>0.05</v>
      </c>
      <c r="D91" s="35"/>
      <c r="E91" s="36"/>
      <c r="G91" s="5">
        <f t="shared" si="190"/>
        <v>0</v>
      </c>
      <c r="H91" s="8">
        <f t="shared" si="191"/>
        <v>0</v>
      </c>
      <c r="I91" s="13">
        <f t="shared" si="191"/>
        <v>0</v>
      </c>
      <c r="K91" s="5">
        <f t="shared" si="192"/>
        <v>0</v>
      </c>
      <c r="L91" s="8">
        <f t="shared" si="193"/>
        <v>0</v>
      </c>
      <c r="M91" s="13">
        <f t="shared" si="194"/>
        <v>0</v>
      </c>
      <c r="O91" s="5">
        <f t="shared" si="195"/>
        <v>0</v>
      </c>
      <c r="P91" s="8">
        <f t="shared" si="196"/>
        <v>0</v>
      </c>
      <c r="Q91" s="13">
        <f t="shared" si="197"/>
        <v>0</v>
      </c>
      <c r="R91" s="4">
        <v>18</v>
      </c>
      <c r="S91" s="5">
        <f t="shared" si="198"/>
        <v>0.9</v>
      </c>
      <c r="T91" s="8">
        <f t="shared" si="199"/>
        <v>0.9</v>
      </c>
      <c r="U91" s="13">
        <f t="shared" si="200"/>
        <v>0.9</v>
      </c>
      <c r="W91" s="5">
        <f t="shared" si="201"/>
        <v>0</v>
      </c>
      <c r="X91" s="8">
        <f t="shared" si="202"/>
        <v>0</v>
      </c>
      <c r="Y91" s="13">
        <f t="shared" si="203"/>
        <v>0</v>
      </c>
      <c r="AA91" s="5">
        <f t="shared" si="204"/>
        <v>0</v>
      </c>
      <c r="AB91" s="8">
        <f t="shared" si="205"/>
        <v>0</v>
      </c>
      <c r="AC91" s="13">
        <f t="shared" si="206"/>
        <v>0</v>
      </c>
    </row>
    <row r="92" spans="1:29" s="4" customFormat="1" x14ac:dyDescent="0.25">
      <c r="A92" s="11" t="str">
        <f>'1_Fire_Script'!A93</f>
        <v>eGROUND_FUEL_SQUIRREL_MIDDENS_NUMBER_PER_UNIT_AREA</v>
      </c>
      <c r="B92" t="s">
        <v>372</v>
      </c>
      <c r="C92" s="44">
        <v>0.05</v>
      </c>
      <c r="D92" s="35"/>
      <c r="E92" s="36"/>
      <c r="G92" s="5">
        <f t="shared" si="190"/>
        <v>0</v>
      </c>
      <c r="H92" s="8">
        <f t="shared" si="191"/>
        <v>0</v>
      </c>
      <c r="I92" s="13">
        <f t="shared" si="191"/>
        <v>0</v>
      </c>
      <c r="K92" s="5">
        <f t="shared" si="192"/>
        <v>0</v>
      </c>
      <c r="L92" s="8">
        <f t="shared" si="193"/>
        <v>0</v>
      </c>
      <c r="M92" s="13">
        <f t="shared" si="194"/>
        <v>0</v>
      </c>
      <c r="O92" s="5">
        <f t="shared" si="195"/>
        <v>0</v>
      </c>
      <c r="P92" s="8">
        <f t="shared" si="196"/>
        <v>0</v>
      </c>
      <c r="Q92" s="13">
        <f t="shared" si="197"/>
        <v>0</v>
      </c>
      <c r="R92" s="4">
        <v>1</v>
      </c>
      <c r="S92" s="5">
        <f t="shared" si="198"/>
        <v>0.05</v>
      </c>
      <c r="T92" s="8">
        <f t="shared" si="199"/>
        <v>0.05</v>
      </c>
      <c r="U92" s="13">
        <f t="shared" si="200"/>
        <v>0.05</v>
      </c>
      <c r="W92" s="5">
        <f t="shared" si="201"/>
        <v>0</v>
      </c>
      <c r="X92" s="8">
        <f t="shared" si="202"/>
        <v>0</v>
      </c>
      <c r="Y92" s="13">
        <f t="shared" si="203"/>
        <v>0</v>
      </c>
      <c r="AA92" s="5">
        <f t="shared" si="204"/>
        <v>0</v>
      </c>
      <c r="AB92" s="8">
        <f t="shared" si="205"/>
        <v>0</v>
      </c>
      <c r="AC92" s="13">
        <f t="shared" si="206"/>
        <v>0</v>
      </c>
    </row>
    <row r="93" spans="1:29" s="4" customFormat="1" x14ac:dyDescent="0.25">
      <c r="A93" s="11" t="str">
        <f>'1_Fire_Script'!A94</f>
        <v>eGROUND_FUEL_SQUIRREL_MIDDENS_RADIUS</v>
      </c>
      <c r="B93" t="s">
        <v>373</v>
      </c>
      <c r="C93" s="44">
        <v>0.05</v>
      </c>
      <c r="D93" s="35"/>
      <c r="E93" s="36"/>
      <c r="G93" s="5">
        <f t="shared" si="190"/>
        <v>0</v>
      </c>
      <c r="H93" s="8">
        <f t="shared" si="191"/>
        <v>0</v>
      </c>
      <c r="I93" s="13">
        <f t="shared" si="191"/>
        <v>0</v>
      </c>
      <c r="K93" s="5">
        <f t="shared" si="192"/>
        <v>0</v>
      </c>
      <c r="L93" s="8">
        <f t="shared" si="193"/>
        <v>0</v>
      </c>
      <c r="M93" s="13">
        <f t="shared" si="194"/>
        <v>0</v>
      </c>
      <c r="O93" s="5">
        <f t="shared" si="195"/>
        <v>0</v>
      </c>
      <c r="P93" s="8">
        <f t="shared" si="196"/>
        <v>0</v>
      </c>
      <c r="Q93" s="13">
        <f t="shared" si="197"/>
        <v>0</v>
      </c>
      <c r="R93" s="4">
        <v>5</v>
      </c>
      <c r="S93" s="5">
        <f t="shared" si="198"/>
        <v>0.25</v>
      </c>
      <c r="T93" s="8">
        <f t="shared" si="199"/>
        <v>0.25</v>
      </c>
      <c r="U93" s="13">
        <f t="shared" si="200"/>
        <v>0.25</v>
      </c>
      <c r="W93" s="5">
        <f t="shared" si="201"/>
        <v>0</v>
      </c>
      <c r="X93" s="8">
        <f t="shared" si="202"/>
        <v>0</v>
      </c>
      <c r="Y93" s="13">
        <f t="shared" si="203"/>
        <v>0</v>
      </c>
      <c r="AA93" s="5">
        <f t="shared" si="204"/>
        <v>0</v>
      </c>
      <c r="AB93" s="8">
        <f t="shared" si="205"/>
        <v>0</v>
      </c>
      <c r="AC93" s="13">
        <f t="shared" si="206"/>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45</v>
      </c>
      <c r="B1" t="s">
        <v>31</v>
      </c>
      <c r="C1" t="s">
        <v>206</v>
      </c>
      <c r="D1" t="s">
        <v>207</v>
      </c>
      <c r="E1" t="s">
        <v>208</v>
      </c>
      <c r="F1" t="s">
        <v>239</v>
      </c>
      <c r="G1" t="s">
        <v>240</v>
      </c>
      <c r="H1" t="s">
        <v>241</v>
      </c>
      <c r="I1" t="s">
        <v>242</v>
      </c>
      <c r="J1" t="s">
        <v>243</v>
      </c>
      <c r="K1" t="s">
        <v>244</v>
      </c>
      <c r="L1" t="s">
        <v>32</v>
      </c>
      <c r="M1" t="s">
        <v>209</v>
      </c>
      <c r="N1" t="s">
        <v>210</v>
      </c>
      <c r="O1" t="s">
        <v>211</v>
      </c>
      <c r="P1" t="s">
        <v>245</v>
      </c>
      <c r="Q1" t="s">
        <v>246</v>
      </c>
      <c r="R1" t="s">
        <v>247</v>
      </c>
      <c r="S1" t="s">
        <v>248</v>
      </c>
      <c r="T1" t="s">
        <v>249</v>
      </c>
      <c r="U1" t="s">
        <v>250</v>
      </c>
      <c r="V1" t="s">
        <v>33</v>
      </c>
      <c r="W1" t="s">
        <v>194</v>
      </c>
      <c r="X1" t="s">
        <v>195</v>
      </c>
      <c r="Y1" t="s">
        <v>196</v>
      </c>
      <c r="Z1" t="s">
        <v>251</v>
      </c>
      <c r="AA1" t="s">
        <v>252</v>
      </c>
      <c r="AB1" t="s">
        <v>253</v>
      </c>
      <c r="AC1" t="s">
        <v>254</v>
      </c>
      <c r="AD1" t="s">
        <v>255</v>
      </c>
      <c r="AE1" t="s">
        <v>256</v>
      </c>
      <c r="AF1" t="s">
        <v>38</v>
      </c>
      <c r="AG1" t="s">
        <v>197</v>
      </c>
      <c r="AH1" t="s">
        <v>198</v>
      </c>
      <c r="AI1" t="s">
        <v>199</v>
      </c>
      <c r="AJ1" t="s">
        <v>257</v>
      </c>
      <c r="AK1" t="s">
        <v>258</v>
      </c>
      <c r="AL1" t="s">
        <v>259</v>
      </c>
      <c r="AM1" t="s">
        <v>260</v>
      </c>
      <c r="AN1" t="s">
        <v>261</v>
      </c>
      <c r="AO1" t="s">
        <v>262</v>
      </c>
      <c r="AP1" t="s">
        <v>39</v>
      </c>
      <c r="AQ1" t="s">
        <v>200</v>
      </c>
      <c r="AR1" t="s">
        <v>201</v>
      </c>
      <c r="AS1" t="s">
        <v>202</v>
      </c>
      <c r="AT1" t="s">
        <v>263</v>
      </c>
      <c r="AU1" t="s">
        <v>264</v>
      </c>
      <c r="AV1" t="s">
        <v>265</v>
      </c>
      <c r="AW1" t="s">
        <v>266</v>
      </c>
      <c r="AX1" t="s">
        <v>267</v>
      </c>
      <c r="AY1" t="s">
        <v>268</v>
      </c>
      <c r="AZ1" t="s">
        <v>44</v>
      </c>
      <c r="BA1" t="s">
        <v>203</v>
      </c>
      <c r="BB1" t="s">
        <v>204</v>
      </c>
      <c r="BC1" t="s">
        <v>205</v>
      </c>
      <c r="BD1" t="s">
        <v>269</v>
      </c>
      <c r="BE1" t="s">
        <v>270</v>
      </c>
      <c r="BF1" t="s">
        <v>271</v>
      </c>
      <c r="BG1" t="s">
        <v>272</v>
      </c>
      <c r="BH1" t="s">
        <v>273</v>
      </c>
      <c r="BI1" t="s">
        <v>274</v>
      </c>
    </row>
    <row r="2" spans="1:61" x14ac:dyDescent="0.25">
      <c r="A2" s="11" t="str">
        <f>'1_Fire_Script'!A3</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'13_Fire_HighSeverity'!S2</f>
        <v>20</v>
      </c>
      <c r="AN2">
        <f>'13_Fire_HighSeverity'!T2</f>
        <v>18</v>
      </c>
      <c r="AO2">
        <f>'13_Fire_HighSeverity'!U2</f>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'13_Fire_HighSeverity'!AA2</f>
        <v>15</v>
      </c>
      <c r="BH2">
        <f>'13_Fire_HighSeverity'!AB2</f>
        <v>13.5</v>
      </c>
      <c r="BI2">
        <f>'13_Fire_HighSeverity'!AC2</f>
        <v>13.5</v>
      </c>
    </row>
    <row r="3" spans="1:61" x14ac:dyDescent="0.25">
      <c r="A3" s="11" t="str">
        <f>'1_Fire_Script'!A4</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'13_Fire_HighSeverity'!S3</f>
        <v>2.9</v>
      </c>
      <c r="AN3">
        <f>'13_Fire_HighSeverity'!T3</f>
        <v>2.9</v>
      </c>
      <c r="AO3">
        <f>'13_Fire_HighSeverity'!U3</f>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'13_Fire_HighSeverity'!AA3</f>
        <v>12</v>
      </c>
      <c r="BH3">
        <f>'13_Fire_HighSeverity'!AB3</f>
        <v>12</v>
      </c>
      <c r="BI3">
        <f>'13_Fire_HighSeverity'!AC3</f>
        <v>12</v>
      </c>
    </row>
    <row r="4" spans="1:61" x14ac:dyDescent="0.25">
      <c r="A4" s="11" t="str">
        <f>'1_Fire_Script'!A5</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'13_Fire_HighSeverity'!S4</f>
        <v>6</v>
      </c>
      <c r="AN4">
        <f>'13_Fire_HighSeverity'!T4</f>
        <v>6</v>
      </c>
      <c r="AO4">
        <f>'13_Fire_HighSeverity'!U4</f>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'13_Fire_HighSeverity'!AA4</f>
        <v>82.5</v>
      </c>
      <c r="BH4">
        <f>'13_Fire_HighSeverity'!AB4</f>
        <v>82.5</v>
      </c>
      <c r="BI4">
        <f>'13_Fire_HighSeverity'!AC4</f>
        <v>82.5</v>
      </c>
    </row>
    <row r="5" spans="1:61" x14ac:dyDescent="0.25">
      <c r="A5" s="11" t="str">
        <f>'1_Fire_Script'!A6</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'13_Fire_HighSeverity'!S5</f>
        <v>25</v>
      </c>
      <c r="AN5">
        <f>'13_Fire_HighSeverity'!T5</f>
        <v>25</v>
      </c>
      <c r="AO5">
        <f>'13_Fire_HighSeverity'!U5</f>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'13_Fire_HighSeverity'!AA5</f>
        <v>78</v>
      </c>
      <c r="BH5">
        <f>'13_Fire_HighSeverity'!AB5</f>
        <v>78</v>
      </c>
      <c r="BI5">
        <f>'13_Fire_HighSeverity'!AC5</f>
        <v>78</v>
      </c>
    </row>
    <row r="6" spans="1:61" x14ac:dyDescent="0.25">
      <c r="A6" s="11" t="str">
        <f>'1_Fire_Script'!A7</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'13_Fire_HighSeverity'!S6</f>
        <v>20</v>
      </c>
      <c r="AN6">
        <f>'13_Fire_HighSeverity'!T6</f>
        <v>18</v>
      </c>
      <c r="AO6">
        <f>'13_Fire_HighSeverity'!U6</f>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'13_Fire_HighSeverity'!AA6</f>
        <v>12.5</v>
      </c>
      <c r="BH6">
        <f>'13_Fire_HighSeverity'!AB6</f>
        <v>11.25</v>
      </c>
      <c r="BI6">
        <f>'13_Fire_HighSeverity'!AC6</f>
        <v>11.25</v>
      </c>
    </row>
    <row r="7" spans="1:61" x14ac:dyDescent="0.25">
      <c r="A7" s="11" t="str">
        <f>'1_Fire_Script'!A8</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'13_Fire_HighSeverity'!S7</f>
        <v>875</v>
      </c>
      <c r="AN7">
        <f>'13_Fire_HighSeverity'!T7</f>
        <v>787.5</v>
      </c>
      <c r="AO7">
        <f>'13_Fire_HighSeverity'!U7</f>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'13_Fire_HighSeverity'!AA7</f>
        <v>25</v>
      </c>
      <c r="BH7">
        <f>'13_Fire_HighSeverity'!AB7</f>
        <v>22.5</v>
      </c>
      <c r="BI7">
        <f>'13_Fire_HighSeverity'!AC7</f>
        <v>22.5</v>
      </c>
    </row>
    <row r="8" spans="1:61" x14ac:dyDescent="0.25">
      <c r="A8" s="11" t="str">
        <f>'1_Fire_Script'!A9</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'13_Fire_HighSeverity'!S8</f>
        <v>0</v>
      </c>
      <c r="AN8">
        <f>'13_Fire_HighSeverity'!T8</f>
        <v>0</v>
      </c>
      <c r="AO8">
        <f>'13_Fire_HighSeverity'!U8</f>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'13_Fire_HighSeverity'!AA8</f>
        <v>0</v>
      </c>
      <c r="BH8">
        <f>'13_Fire_HighSeverity'!AB8</f>
        <v>0</v>
      </c>
      <c r="BI8">
        <f>'13_Fire_HighSeverity'!AC8</f>
        <v>0</v>
      </c>
    </row>
    <row r="9" spans="1:61" x14ac:dyDescent="0.25">
      <c r="A9" s="11" t="str">
        <f>'1_Fire_Script'!A10</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'13_Fire_HighSeverity'!S9</f>
        <v>0</v>
      </c>
      <c r="AN9">
        <f>'13_Fire_HighSeverity'!T9</f>
        <v>0</v>
      </c>
      <c r="AO9">
        <f>'13_Fire_HighSeverity'!U9</f>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'13_Fire_HighSeverity'!AA9</f>
        <v>0</v>
      </c>
      <c r="BH9">
        <f>'13_Fire_HighSeverity'!AB9</f>
        <v>0</v>
      </c>
      <c r="BI9">
        <f>'13_Fire_HighSeverity'!AC9</f>
        <v>0</v>
      </c>
    </row>
    <row r="10" spans="1:61" x14ac:dyDescent="0.25">
      <c r="A10" s="11" t="str">
        <f>'1_Fire_Script'!A11</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'13_Fire_HighSeverity'!S10</f>
        <v>0</v>
      </c>
      <c r="AN10">
        <f>'13_Fire_HighSeverity'!T10</f>
        <v>0</v>
      </c>
      <c r="AO10">
        <f>'13_Fire_HighSeverity'!U10</f>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'13_Fire_HighSeverity'!AA10</f>
        <v>0</v>
      </c>
      <c r="BH10">
        <f>'13_Fire_HighSeverity'!AB10</f>
        <v>0</v>
      </c>
      <c r="BI10">
        <f>'13_Fire_HighSeverity'!AC10</f>
        <v>0</v>
      </c>
    </row>
    <row r="11" spans="1:61" x14ac:dyDescent="0.25">
      <c r="A11" s="11" t="str">
        <f>'1_Fire_Script'!A12</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'13_Fire_HighSeverity'!S11</f>
        <v>0</v>
      </c>
      <c r="AN11">
        <f>'13_Fire_HighSeverity'!T11</f>
        <v>0</v>
      </c>
      <c r="AO11">
        <f>'13_Fire_HighSeverity'!U11</f>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'13_Fire_HighSeverity'!AA11</f>
        <v>0</v>
      </c>
      <c r="BH11">
        <f>'13_Fire_HighSeverity'!AB11</f>
        <v>0</v>
      </c>
      <c r="BI11">
        <f>'13_Fire_HighSeverity'!AC11</f>
        <v>0</v>
      </c>
    </row>
    <row r="12" spans="1:61" x14ac:dyDescent="0.25">
      <c r="A12" s="11" t="str">
        <f>'1_Fire_Script'!A13</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'13_Fire_HighSeverity'!S12</f>
        <v>0</v>
      </c>
      <c r="AN12">
        <f>'13_Fire_HighSeverity'!T12</f>
        <v>0</v>
      </c>
      <c r="AO12">
        <f>'13_Fire_HighSeverity'!U12</f>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'13_Fire_HighSeverity'!AA12</f>
        <v>0</v>
      </c>
      <c r="BH12">
        <f>'13_Fire_HighSeverity'!AB12</f>
        <v>0</v>
      </c>
      <c r="BI12">
        <f>'13_Fire_HighSeverity'!AC12</f>
        <v>0</v>
      </c>
    </row>
    <row r="13" spans="1:61" x14ac:dyDescent="0.25">
      <c r="A13" s="11" t="str">
        <f>'1_Fire_Script'!A14</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'13_Fire_HighSeverity'!S13</f>
        <v>0.5</v>
      </c>
      <c r="AN13">
        <f>'13_Fire_HighSeverity'!T13</f>
        <v>0.5</v>
      </c>
      <c r="AO13">
        <f>'13_Fire_HighSeverity'!U13</f>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'13_Fire_HighSeverity'!AA13</f>
        <v>1</v>
      </c>
      <c r="BH13">
        <f>'13_Fire_HighSeverity'!AB13</f>
        <v>1</v>
      </c>
      <c r="BI13">
        <f>'13_Fire_HighSeverity'!AC13</f>
        <v>1</v>
      </c>
    </row>
    <row r="14" spans="1:61" x14ac:dyDescent="0.25">
      <c r="A14" s="11" t="str">
        <f>'1_Fire_Script'!A15</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'13_Fire_HighSeverity'!S14</f>
        <v>0</v>
      </c>
      <c r="AN14">
        <f>'13_Fire_HighSeverity'!T14</f>
        <v>0</v>
      </c>
      <c r="AO14">
        <f>'13_Fire_HighSeverity'!U14</f>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'13_Fire_HighSeverity'!AA14</f>
        <v>3.6</v>
      </c>
      <c r="BH14">
        <f>'13_Fire_HighSeverity'!AB14</f>
        <v>3.6</v>
      </c>
      <c r="BI14">
        <f>'13_Fire_HighSeverity'!AC14</f>
        <v>3.6</v>
      </c>
    </row>
    <row r="15" spans="1:61" x14ac:dyDescent="0.25">
      <c r="A15" s="11" t="str">
        <f>'1_Fire_Script'!A16</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'13_Fire_HighSeverity'!S15</f>
        <v>1.5</v>
      </c>
      <c r="AN15">
        <f>'13_Fire_HighSeverity'!T15</f>
        <v>1.5</v>
      </c>
      <c r="AO15">
        <f>'13_Fire_HighSeverity'!U15</f>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'13_Fire_HighSeverity'!AA15</f>
        <v>5</v>
      </c>
      <c r="BH15">
        <f>'13_Fire_HighSeverity'!AB15</f>
        <v>5</v>
      </c>
      <c r="BI15">
        <f>'13_Fire_HighSeverity'!AC15</f>
        <v>5</v>
      </c>
    </row>
    <row r="16" spans="1:61" x14ac:dyDescent="0.25">
      <c r="A16" s="11" t="str">
        <f>'1_Fire_Script'!A17</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'13_Fire_HighSeverity'!S16</f>
        <v>0.15000000000000002</v>
      </c>
      <c r="AN16">
        <f>'13_Fire_HighSeverity'!T16</f>
        <v>0.13500000000000004</v>
      </c>
      <c r="AO16">
        <f>'13_Fire_HighSeverity'!U16</f>
        <v>0.13500000000000004</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'13_Fire_HighSeverity'!AA16</f>
        <v>0.25</v>
      </c>
      <c r="BH16">
        <f>'13_Fire_HighSeverity'!AB16</f>
        <v>0.22500000000000001</v>
      </c>
      <c r="BI16">
        <f>'13_Fire_HighSeverity'!AC16</f>
        <v>0.22500000000000001</v>
      </c>
    </row>
    <row r="17" spans="1:61" x14ac:dyDescent="0.25">
      <c r="A17" s="11" t="str">
        <f>'1_Fire_Script'!A18</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'13_Fire_HighSeverity'!S17</f>
        <v>50</v>
      </c>
      <c r="AN17">
        <f>'13_Fire_HighSeverity'!T17</f>
        <v>45</v>
      </c>
      <c r="AO17">
        <f>'13_Fire_HighSeverity'!U17</f>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'13_Fire_HighSeverity'!AA17</f>
        <v>1.25</v>
      </c>
      <c r="BH17">
        <f>'13_Fire_HighSeverity'!AB17</f>
        <v>1.125</v>
      </c>
      <c r="BI17">
        <f>'13_Fire_HighSeverity'!AC17</f>
        <v>1.125</v>
      </c>
    </row>
    <row r="18" spans="1:61" x14ac:dyDescent="0.25">
      <c r="A18" s="11" t="str">
        <f>'1_Fire_Script'!A19</f>
        <v>eCANOPY_SNAGS_CLASS_1_ALL_OTHERS_DIAMETER</v>
      </c>
      <c r="B18">
        <f>'11_Fire_LowSeverity'!F18</f>
        <v>0</v>
      </c>
      <c r="C18">
        <f>'11_Fire_LowSeverity'!G18</f>
        <v>0</v>
      </c>
      <c r="D18">
        <f>'11_Fire_LowSeverity'!H18</f>
        <v>9.6</v>
      </c>
      <c r="E18">
        <f>'11_Fire_LowSeverity'!I18</f>
        <v>0</v>
      </c>
      <c r="F18">
        <f>'12_Fire_ModSeverity'!G18</f>
        <v>0</v>
      </c>
      <c r="G18">
        <f>'12_Fire_ModSeverity'!H18</f>
        <v>9.6</v>
      </c>
      <c r="H18">
        <f>'12_Fire_ModSeverity'!I18</f>
        <v>9.6</v>
      </c>
      <c r="I18">
        <f>'13_Fire_HighSeverity'!G18</f>
        <v>0</v>
      </c>
      <c r="J18">
        <f>'13_Fire_HighSeverity'!H18</f>
        <v>9.6</v>
      </c>
      <c r="K18">
        <f>'13_Fire_HighSeverity'!I18</f>
        <v>9.6</v>
      </c>
      <c r="L18">
        <f>'11_Fire_LowSeverity'!J18</f>
        <v>0</v>
      </c>
      <c r="M18">
        <f>'11_Fire_LowSeverity'!K18</f>
        <v>0</v>
      </c>
      <c r="N18">
        <f>'11_Fire_LowSeverity'!L18</f>
        <v>0</v>
      </c>
      <c r="O18">
        <f>'11_Fire_LowSeverity'!M18</f>
        <v>0</v>
      </c>
      <c r="P18">
        <f>'12_Fire_ModSeverity'!K18</f>
        <v>0</v>
      </c>
      <c r="Q18">
        <f>'12_Fire_ModSeverity'!L18</f>
        <v>0</v>
      </c>
      <c r="R18">
        <f>'12_Fire_ModSeverity'!M18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'13_Fire_HighSeverity'!O18</f>
        <v>0</v>
      </c>
      <c r="AD18">
        <f>'13_Fire_HighSeverity'!P18</f>
        <v>0</v>
      </c>
      <c r="AE18">
        <f>'13_Fire_HighSeverity'!Q18</f>
        <v>0</v>
      </c>
      <c r="AF18">
        <f>'11_Fire_LowSeverity'!R18</f>
        <v>3.5</v>
      </c>
      <c r="AG18">
        <f>'11_Fire_LowSeverity'!S18</f>
        <v>3.5</v>
      </c>
      <c r="AH18">
        <f>'11_Fire_LowSeverity'!T18</f>
        <v>2.9</v>
      </c>
      <c r="AI18">
        <f>'11_Fire_LowSeverity'!U18</f>
        <v>0</v>
      </c>
      <c r="AJ18">
        <f>'12_Fire_ModSeverity'!S18</f>
        <v>3.5</v>
      </c>
      <c r="AK18">
        <f>'12_Fire_ModSeverity'!T18</f>
        <v>2.9</v>
      </c>
      <c r="AL18">
        <f>'12_Fire_ModSeverity'!U18</f>
        <v>2.9</v>
      </c>
      <c r="AM18">
        <f>'13_Fire_HighSeverity'!S18</f>
        <v>3.5</v>
      </c>
      <c r="AN18">
        <f>'13_Fire_HighSeverity'!T18</f>
        <v>2.9</v>
      </c>
      <c r="AO18">
        <f>'13_Fire_HighSeverity'!U18</f>
        <v>2.9</v>
      </c>
      <c r="AP18">
        <f>'11_Fire_LowSeverity'!V18</f>
        <v>13</v>
      </c>
      <c r="AQ18">
        <f>'11_Fire_LowSeverity'!W18</f>
        <v>13</v>
      </c>
      <c r="AR18">
        <f>'11_Fire_LowSeverity'!X18</f>
        <v>9</v>
      </c>
      <c r="AS18">
        <f>'11_Fire_LowSeverity'!Y18</f>
        <v>0</v>
      </c>
      <c r="AT18">
        <f>'12_Fire_ModSeverity'!W18</f>
        <v>13</v>
      </c>
      <c r="AU18">
        <f>'12_Fire_ModSeverity'!X18</f>
        <v>9</v>
      </c>
      <c r="AV18">
        <f>'12_Fire_ModSeverity'!Y18</f>
        <v>9</v>
      </c>
      <c r="AW18">
        <f>'13_Fire_HighSeverity'!W18</f>
        <v>13</v>
      </c>
      <c r="AX18">
        <f>'13_Fire_HighSeverity'!X18</f>
        <v>9</v>
      </c>
      <c r="AY18">
        <f>'13_Fire_HighSeverity'!Y18</f>
        <v>9</v>
      </c>
      <c r="AZ18">
        <f>'11_Fire_LowSeverity'!Z18</f>
        <v>0</v>
      </c>
      <c r="BA18">
        <f>'11_Fire_LowSeverity'!AA18</f>
        <v>0</v>
      </c>
      <c r="BB18">
        <f>'11_Fire_LowSeverity'!AB18</f>
        <v>12</v>
      </c>
      <c r="BC18">
        <f>'11_Fire_LowSeverity'!AC18</f>
        <v>0</v>
      </c>
      <c r="BD18">
        <f>'12_Fire_ModSeverity'!AA18</f>
        <v>0</v>
      </c>
      <c r="BE18">
        <f>'12_Fire_ModSeverity'!AB18</f>
        <v>12</v>
      </c>
      <c r="BF18">
        <f>'12_Fire_ModSeverity'!AC18</f>
        <v>12</v>
      </c>
      <c r="BG18">
        <f>'13_Fire_HighSeverity'!AA18</f>
        <v>0</v>
      </c>
      <c r="BH18">
        <f>'13_Fire_HighSeverity'!AB18</f>
        <v>12</v>
      </c>
      <c r="BI18">
        <f>'13_Fire_HighSeverity'!AC18</f>
        <v>12</v>
      </c>
    </row>
    <row r="19" spans="1:61" x14ac:dyDescent="0.25">
      <c r="A19" s="11" t="str">
        <f>'1_Fire_Script'!A20</f>
        <v>eCANOPY_SNAGS_CLASS_1_ALL_OTHERS_HEIGHT</v>
      </c>
      <c r="B19">
        <f>'11_Fire_LowSeverity'!F19</f>
        <v>0</v>
      </c>
      <c r="C19">
        <f>'11_Fire_LowSeverity'!G19</f>
        <v>0</v>
      </c>
      <c r="D19">
        <f>'11_Fire_LowSeverity'!H19</f>
        <v>100</v>
      </c>
      <c r="E19">
        <f>'11_Fire_LowSeverity'!I19</f>
        <v>0</v>
      </c>
      <c r="F19">
        <f>'12_Fire_ModSeverity'!G19</f>
        <v>0</v>
      </c>
      <c r="G19">
        <f>'12_Fire_ModSeverity'!H19</f>
        <v>100</v>
      </c>
      <c r="H19">
        <f>'12_Fire_ModSeverity'!I19</f>
        <v>100</v>
      </c>
      <c r="I19">
        <f>'13_Fire_HighSeverity'!G19</f>
        <v>0</v>
      </c>
      <c r="J19">
        <f>'13_Fire_HighSeverity'!H19</f>
        <v>100</v>
      </c>
      <c r="K19">
        <f>'13_Fire_HighSeverity'!I19</f>
        <v>100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'13_Fire_HighSeverity'!O19</f>
        <v>0</v>
      </c>
      <c r="AD19">
        <f>'13_Fire_HighSeverity'!P19</f>
        <v>0</v>
      </c>
      <c r="AE19">
        <f>'13_Fire_HighSeverity'!Q19</f>
        <v>0</v>
      </c>
      <c r="AF19">
        <f>'11_Fire_LowSeverity'!R19</f>
        <v>25</v>
      </c>
      <c r="AG19">
        <f>'11_Fire_LowSeverity'!S19</f>
        <v>25</v>
      </c>
      <c r="AH19">
        <f>'11_Fire_LowSeverity'!T19</f>
        <v>25</v>
      </c>
      <c r="AI19">
        <f>'11_Fire_LowSeverity'!U19</f>
        <v>0</v>
      </c>
      <c r="AJ19">
        <f>'12_Fire_ModSeverity'!S19</f>
        <v>25</v>
      </c>
      <c r="AK19">
        <f>'12_Fire_ModSeverity'!T19</f>
        <v>25</v>
      </c>
      <c r="AL19">
        <f>'12_Fire_ModSeverity'!U19</f>
        <v>25</v>
      </c>
      <c r="AM19">
        <f>'13_Fire_HighSeverity'!S19</f>
        <v>25</v>
      </c>
      <c r="AN19">
        <f>'13_Fire_HighSeverity'!T19</f>
        <v>25</v>
      </c>
      <c r="AO19">
        <f>'13_Fire_HighSeverity'!U19</f>
        <v>25</v>
      </c>
      <c r="AP19">
        <f>'11_Fire_LowSeverity'!V19</f>
        <v>55</v>
      </c>
      <c r="AQ19">
        <f>'11_Fire_LowSeverity'!W19</f>
        <v>55</v>
      </c>
      <c r="AR19">
        <f>'11_Fire_LowSeverity'!X19</f>
        <v>50</v>
      </c>
      <c r="AS19">
        <f>'11_Fire_LowSeverity'!Y19</f>
        <v>0</v>
      </c>
      <c r="AT19">
        <f>'12_Fire_ModSeverity'!W19</f>
        <v>55</v>
      </c>
      <c r="AU19">
        <f>'12_Fire_ModSeverity'!X19</f>
        <v>50</v>
      </c>
      <c r="AV19">
        <f>'12_Fire_ModSeverity'!Y19</f>
        <v>50</v>
      </c>
      <c r="AW19">
        <f>'13_Fire_HighSeverity'!W19</f>
        <v>55</v>
      </c>
      <c r="AX19">
        <f>'13_Fire_HighSeverity'!X19</f>
        <v>50</v>
      </c>
      <c r="AY19">
        <f>'13_Fire_HighSeverity'!Y19</f>
        <v>50</v>
      </c>
      <c r="AZ19">
        <f>'11_Fire_LowSeverity'!Z19</f>
        <v>0</v>
      </c>
      <c r="BA19">
        <f>'11_Fire_LowSeverity'!AA19</f>
        <v>0</v>
      </c>
      <c r="BB19">
        <f>'11_Fire_LowSeverity'!AB19</f>
        <v>78</v>
      </c>
      <c r="BC19">
        <f>'11_Fire_LowSeverity'!AC19</f>
        <v>0</v>
      </c>
      <c r="BD19">
        <f>'12_Fire_ModSeverity'!AA19</f>
        <v>0</v>
      </c>
      <c r="BE19">
        <f>'12_Fire_ModSeverity'!AB19</f>
        <v>78</v>
      </c>
      <c r="BF19">
        <f>'12_Fire_ModSeverity'!AC19</f>
        <v>78</v>
      </c>
      <c r="BG19">
        <f>'13_Fire_HighSeverity'!AA19</f>
        <v>0</v>
      </c>
      <c r="BH19">
        <f>'13_Fire_HighSeverity'!AB19</f>
        <v>78</v>
      </c>
      <c r="BI19">
        <f>'13_Fire_HighSeverity'!AC19</f>
        <v>78</v>
      </c>
    </row>
    <row r="20" spans="1:61" x14ac:dyDescent="0.25">
      <c r="A20" s="11" t="str">
        <f>'1_Fire_Script'!A21</f>
        <v>eCANOPY_SNAGS_CLASS_1_ALL_OTHERS_STEM_DENSITY</v>
      </c>
      <c r="B20">
        <f>'11_Fire_LowSeverity'!F20</f>
        <v>0</v>
      </c>
      <c r="C20">
        <f>'11_Fire_LowSeverity'!G20</f>
        <v>0</v>
      </c>
      <c r="D20">
        <f>'11_Fire_LowSeverity'!H20</f>
        <v>1.2000000000000002</v>
      </c>
      <c r="E20">
        <f>'11_Fire_LowSeverity'!I20</f>
        <v>0</v>
      </c>
      <c r="F20">
        <f>'12_Fire_ModSeverity'!G20</f>
        <v>0</v>
      </c>
      <c r="G20">
        <f>'12_Fire_ModSeverity'!H20</f>
        <v>4.8000000000000007</v>
      </c>
      <c r="H20">
        <f>'12_Fire_ModSeverity'!I20</f>
        <v>5.5200000000000005</v>
      </c>
      <c r="I20">
        <f>'13_Fire_HighSeverity'!G20</f>
        <v>0</v>
      </c>
      <c r="J20">
        <f>'13_Fire_HighSeverity'!H20</f>
        <v>9</v>
      </c>
      <c r="K20">
        <f>'13_Fire_HighSeverity'!I20</f>
        <v>9.3000000000000007</v>
      </c>
      <c r="L20">
        <f>'11_Fire_LowSeverity'!J20</f>
        <v>0</v>
      </c>
      <c r="M20">
        <f>'11_Fire_LowSeverity'!K20</f>
        <v>0</v>
      </c>
      <c r="N20">
        <f>'11_Fire_LowSeverity'!L20</f>
        <v>0</v>
      </c>
      <c r="O20">
        <f>'11_Fire_LowSeverity'!M20</f>
        <v>0</v>
      </c>
      <c r="P20">
        <f>'12_Fire_ModSeverity'!K20</f>
        <v>0</v>
      </c>
      <c r="Q20">
        <f>'12_Fire_ModSeverity'!L20</f>
        <v>0</v>
      </c>
      <c r="R20">
        <f>'12_Fire_ModSeverity'!M20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'13_Fire_HighSeverity'!O20</f>
        <v>0</v>
      </c>
      <c r="AD20">
        <f>'13_Fire_HighSeverity'!P20</f>
        <v>0</v>
      </c>
      <c r="AE20">
        <f>'13_Fire_HighSeverity'!Q20</f>
        <v>0</v>
      </c>
      <c r="AF20">
        <f>'11_Fire_LowSeverity'!R20</f>
        <v>100</v>
      </c>
      <c r="AG20">
        <f>'11_Fire_LowSeverity'!S20</f>
        <v>100</v>
      </c>
      <c r="AH20">
        <f>'11_Fire_LowSeverity'!T20</f>
        <v>350</v>
      </c>
      <c r="AI20">
        <f>'11_Fire_LowSeverity'!U20</f>
        <v>0</v>
      </c>
      <c r="AJ20">
        <f>'12_Fire_ModSeverity'!S20</f>
        <v>100</v>
      </c>
      <c r="AK20">
        <f>'12_Fire_ModSeverity'!T20</f>
        <v>1400</v>
      </c>
      <c r="AL20">
        <f>'12_Fire_ModSeverity'!U20</f>
        <v>1610</v>
      </c>
      <c r="AM20">
        <f>'13_Fire_HighSeverity'!S20</f>
        <v>100</v>
      </c>
      <c r="AN20">
        <f>'13_Fire_HighSeverity'!T20</f>
        <v>2625</v>
      </c>
      <c r="AO20">
        <f>'13_Fire_HighSeverity'!U20</f>
        <v>2712.5</v>
      </c>
      <c r="AP20">
        <f>'11_Fire_LowSeverity'!V20</f>
        <v>5</v>
      </c>
      <c r="AQ20">
        <f>'11_Fire_LowSeverity'!W20</f>
        <v>5</v>
      </c>
      <c r="AR20">
        <f>'11_Fire_LowSeverity'!X20</f>
        <v>19.5</v>
      </c>
      <c r="AS20">
        <f>'11_Fire_LowSeverity'!Y20</f>
        <v>0</v>
      </c>
      <c r="AT20">
        <f>'12_Fire_ModSeverity'!W20</f>
        <v>5</v>
      </c>
      <c r="AU20">
        <f>'12_Fire_ModSeverity'!X20</f>
        <v>83</v>
      </c>
      <c r="AV20">
        <f>'12_Fire_ModSeverity'!Y20</f>
        <v>94.7</v>
      </c>
      <c r="AW20">
        <f>'13_Fire_HighSeverity'!W20</f>
        <v>5</v>
      </c>
      <c r="AX20">
        <f>'13_Fire_HighSeverity'!X20</f>
        <v>151.25</v>
      </c>
      <c r="AY20">
        <f>'13_Fire_HighSeverity'!Y20</f>
        <v>156.125</v>
      </c>
      <c r="AZ20">
        <f>'11_Fire_LowSeverity'!Z20</f>
        <v>0</v>
      </c>
      <c r="BA20">
        <f>'11_Fire_LowSeverity'!AA20</f>
        <v>0</v>
      </c>
      <c r="BB20">
        <f>'11_Fire_LowSeverity'!AB20</f>
        <v>10</v>
      </c>
      <c r="BC20">
        <f>'11_Fire_LowSeverity'!AC20</f>
        <v>0</v>
      </c>
      <c r="BD20">
        <f>'12_Fire_ModSeverity'!AA20</f>
        <v>0</v>
      </c>
      <c r="BE20">
        <f>'12_Fire_ModSeverity'!AB20</f>
        <v>40</v>
      </c>
      <c r="BF20">
        <f>'12_Fire_ModSeverity'!AC20</f>
        <v>46</v>
      </c>
      <c r="BG20">
        <f>'13_Fire_HighSeverity'!AA20</f>
        <v>0</v>
      </c>
      <c r="BH20">
        <f>'13_Fire_HighSeverity'!AB20</f>
        <v>75</v>
      </c>
      <c r="BI20">
        <f>'13_Fire_HighSeverity'!AC20</f>
        <v>77.5</v>
      </c>
    </row>
    <row r="21" spans="1:61" x14ac:dyDescent="0.25">
      <c r="A21" s="11" t="str">
        <f>'1_Fire_Script'!A22</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'13_Fire_HighSeverity'!S21</f>
        <v>4</v>
      </c>
      <c r="AN21">
        <f>'13_Fire_HighSeverity'!T21</f>
        <v>4</v>
      </c>
      <c r="AO21">
        <f>'13_Fire_HighSeverity'!U21</f>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'13_Fire_HighSeverity'!AA21</f>
        <v>55</v>
      </c>
      <c r="BH21">
        <f>'13_Fire_HighSeverity'!AB21</f>
        <v>55</v>
      </c>
      <c r="BI21">
        <f>'13_Fire_HighSeverity'!AC21</f>
        <v>0</v>
      </c>
    </row>
    <row r="22" spans="1:61" x14ac:dyDescent="0.25">
      <c r="A22" s="11" t="str">
        <f>'1_Fire_Script'!A23</f>
        <v>eCANOPY_SNAGS_CLASS_1_CONIFERS_WITH_FOLIAGE_DIAMETER</v>
      </c>
      <c r="B22">
        <f>'11_Fire_LowSeverity'!F22</f>
        <v>0</v>
      </c>
      <c r="C22">
        <f>'11_Fire_LowSeverity'!G22</f>
        <v>9.6</v>
      </c>
      <c r="D22">
        <f>'11_Fire_LowSeverity'!H22</f>
        <v>0</v>
      </c>
      <c r="E22">
        <f>'11_Fire_LowSeverity'!I22</f>
        <v>0</v>
      </c>
      <c r="F22">
        <f>'12_Fire_ModSeverity'!G22</f>
        <v>9.6</v>
      </c>
      <c r="G22">
        <f>'12_Fire_ModSeverity'!H22</f>
        <v>9.6</v>
      </c>
      <c r="H22">
        <f>'12_Fire_ModSeverity'!I22</f>
        <v>0</v>
      </c>
      <c r="I22">
        <f>'13_Fire_HighSeverity'!G22</f>
        <v>9.6</v>
      </c>
      <c r="J22">
        <f>'13_Fire_HighSeverity'!H22</f>
        <v>9.6</v>
      </c>
      <c r="K22">
        <f>'13_Fire_HighSeverity'!I22</f>
        <v>0</v>
      </c>
      <c r="L22">
        <f>'11_Fire_LowSeverity'!J22</f>
        <v>0</v>
      </c>
      <c r="M22">
        <f>'11_Fire_LowSeverity'!K22</f>
        <v>0</v>
      </c>
      <c r="N22">
        <f>'11_Fire_LowSeverity'!L22</f>
        <v>0</v>
      </c>
      <c r="O22">
        <f>'11_Fire_LowSeverity'!M22</f>
        <v>0</v>
      </c>
      <c r="P22">
        <f>'12_Fire_ModSeverity'!K22</f>
        <v>0</v>
      </c>
      <c r="Q22">
        <f>'12_Fire_ModSeverity'!L22</f>
        <v>0</v>
      </c>
      <c r="R22">
        <f>'12_Fire_ModSeverity'!M22</f>
        <v>0</v>
      </c>
      <c r="S22">
        <f>'13_Fire_HighSeverity'!K22</f>
        <v>0</v>
      </c>
      <c r="T22">
        <f>'13_Fire_HighSeverity'!L22</f>
        <v>0</v>
      </c>
      <c r="U22">
        <f>'13_Fire_HighSeverity'!M22</f>
        <v>0</v>
      </c>
      <c r="V22">
        <f>'11_Fire_LowSeverity'!N22</f>
        <v>0</v>
      </c>
      <c r="W22">
        <f>'11_Fire_LowSeverity'!O22</f>
        <v>0</v>
      </c>
      <c r="X22">
        <f>'11_Fire_LowSeverity'!P22</f>
        <v>0</v>
      </c>
      <c r="Y22">
        <f>'11_Fire_LowSeverity'!Q22</f>
        <v>0</v>
      </c>
      <c r="Z22">
        <f>'12_Fire_ModSeverity'!O22</f>
        <v>0</v>
      </c>
      <c r="AA22">
        <f>'12_Fire_ModSeverity'!P22</f>
        <v>0</v>
      </c>
      <c r="AB22">
        <f>'12_Fire_ModSeverity'!Q22</f>
        <v>0</v>
      </c>
      <c r="AC22">
        <f>'13_Fire_HighSeverity'!O22</f>
        <v>0</v>
      </c>
      <c r="AD22">
        <f>'13_Fire_HighSeverity'!P22</f>
        <v>0</v>
      </c>
      <c r="AE22">
        <f>'13_Fire_HighSeverity'!Q22</f>
        <v>0</v>
      </c>
      <c r="AF22">
        <f>'11_Fire_LowSeverity'!R22</f>
        <v>0</v>
      </c>
      <c r="AG22">
        <f>'11_Fire_LowSeverity'!S22</f>
        <v>2.9</v>
      </c>
      <c r="AH22">
        <f>'11_Fire_LowSeverity'!T22</f>
        <v>0</v>
      </c>
      <c r="AI22">
        <f>'11_Fire_LowSeverity'!U22</f>
        <v>0</v>
      </c>
      <c r="AJ22">
        <f>'12_Fire_ModSeverity'!S22</f>
        <v>2.9</v>
      </c>
      <c r="AK22">
        <f>'12_Fire_ModSeverity'!T22</f>
        <v>2.9</v>
      </c>
      <c r="AL22">
        <f>'12_Fire_ModSeverity'!U22</f>
        <v>0</v>
      </c>
      <c r="AM22">
        <f>'13_Fire_HighSeverity'!S22</f>
        <v>2.9</v>
      </c>
      <c r="AN22">
        <f>'13_Fire_HighSeverity'!T22</f>
        <v>2.9</v>
      </c>
      <c r="AO22">
        <f>'13_Fire_HighSeverity'!U22</f>
        <v>0</v>
      </c>
      <c r="AP22">
        <f>'11_Fire_LowSeverity'!V22</f>
        <v>9</v>
      </c>
      <c r="AQ22">
        <f>'11_Fire_LowSeverity'!W22</f>
        <v>9</v>
      </c>
      <c r="AR22">
        <f>'11_Fire_LowSeverity'!X22</f>
        <v>0</v>
      </c>
      <c r="AS22">
        <f>'11_Fire_LowSeverity'!Y22</f>
        <v>0</v>
      </c>
      <c r="AT22">
        <f>'12_Fire_ModSeverity'!W22</f>
        <v>9</v>
      </c>
      <c r="AU22">
        <f>'12_Fire_ModSeverity'!X22</f>
        <v>9</v>
      </c>
      <c r="AV22">
        <f>'12_Fire_ModSeverity'!Y22</f>
        <v>0</v>
      </c>
      <c r="AW22">
        <f>'13_Fire_HighSeverity'!W22</f>
        <v>9</v>
      </c>
      <c r="AX22">
        <f>'13_Fire_HighSeverity'!X22</f>
        <v>9</v>
      </c>
      <c r="AY22">
        <f>'13_Fire_HighSeverity'!Y22</f>
        <v>0</v>
      </c>
      <c r="AZ22">
        <f>'11_Fire_LowSeverity'!Z22</f>
        <v>0</v>
      </c>
      <c r="BA22">
        <f>'11_Fire_LowSeverity'!AA22</f>
        <v>12</v>
      </c>
      <c r="BB22">
        <f>'11_Fire_LowSeverity'!AB22</f>
        <v>0</v>
      </c>
      <c r="BC22">
        <f>'11_Fire_LowSeverity'!AC22</f>
        <v>0</v>
      </c>
      <c r="BD22">
        <f>'12_Fire_ModSeverity'!AA22</f>
        <v>12</v>
      </c>
      <c r="BE22">
        <f>'12_Fire_ModSeverity'!AB22</f>
        <v>12</v>
      </c>
      <c r="BF22">
        <f>'12_Fire_ModSeverity'!AC22</f>
        <v>0</v>
      </c>
      <c r="BG22">
        <f>'13_Fire_HighSeverity'!AA22</f>
        <v>12</v>
      </c>
      <c r="BH22">
        <f>'13_Fire_HighSeverity'!AB22</f>
        <v>12</v>
      </c>
      <c r="BI22">
        <f>'13_Fire_HighSeverity'!AC22</f>
        <v>0</v>
      </c>
    </row>
    <row r="23" spans="1:61" x14ac:dyDescent="0.25">
      <c r="A23" s="11" t="str">
        <f>'1_Fire_Script'!A24</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'13_Fire_HighSeverity'!S23</f>
        <v>25</v>
      </c>
      <c r="AN23">
        <f>'13_Fire_HighSeverity'!T23</f>
        <v>25</v>
      </c>
      <c r="AO23">
        <f>'13_Fire_HighSeverity'!U23</f>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'13_Fire_HighSeverity'!AA23</f>
        <v>78</v>
      </c>
      <c r="BH23">
        <f>'13_Fire_HighSeverity'!AB23</f>
        <v>78</v>
      </c>
      <c r="BI23">
        <f>'13_Fire_HighSeverity'!AC23</f>
        <v>0</v>
      </c>
    </row>
    <row r="24" spans="1:61" x14ac:dyDescent="0.25">
      <c r="A24" s="11" t="str">
        <f>'1_Fire_Script'!A25</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'13_Fire_HighSeverity'!S24</f>
        <v>60</v>
      </c>
      <c r="AN24">
        <f>'13_Fire_HighSeverity'!T24</f>
        <v>62</v>
      </c>
      <c r="AO24">
        <f>'13_Fire_HighSeverity'!U24</f>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'13_Fire_HighSeverity'!AA24</f>
        <v>45</v>
      </c>
      <c r="BH24">
        <f>'13_Fire_HighSeverity'!AB24</f>
        <v>46.5</v>
      </c>
      <c r="BI24">
        <f>'13_Fire_HighSeverity'!AC24</f>
        <v>0</v>
      </c>
    </row>
    <row r="25" spans="1:61" x14ac:dyDescent="0.25">
      <c r="A25" s="11" t="str">
        <f>'1_Fire_Script'!A26</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'13_Fire_HighSeverity'!S25</f>
        <v>2625</v>
      </c>
      <c r="AN25">
        <f>'13_Fire_HighSeverity'!T25</f>
        <v>2712.5</v>
      </c>
      <c r="AO25">
        <f>'13_Fire_HighSeverity'!U25</f>
        <v>0</v>
      </c>
      <c r="AP25">
        <f>'11_Fire_LowSeverity'!V25</f>
        <v>5</v>
      </c>
      <c r="AQ25">
        <f>'11_Fire_LowSeverity'!W25</f>
        <v>19.5</v>
      </c>
      <c r="AR25">
        <f>'11_Fire_LowSeverity'!X25</f>
        <v>0</v>
      </c>
      <c r="AS25">
        <f>'11_Fire_LowSeverity'!Y25</f>
        <v>0</v>
      </c>
      <c r="AT25">
        <f>'12_Fire_ModSeverity'!W25</f>
        <v>83</v>
      </c>
      <c r="AU25">
        <f>'12_Fire_ModSeverity'!X25</f>
        <v>94.7</v>
      </c>
      <c r="AV25">
        <f>'12_Fire_ModSeverity'!Y25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'13_Fire_HighSeverity'!AA25</f>
        <v>75</v>
      </c>
      <c r="BH25">
        <f>'13_Fire_HighSeverity'!AB25</f>
        <v>77.5</v>
      </c>
      <c r="BI25">
        <f>'13_Fire_HighSeverity'!AC25</f>
        <v>0</v>
      </c>
    </row>
    <row r="26" spans="1:61" x14ac:dyDescent="0.25">
      <c r="A26" s="11" t="str">
        <f>'1_Fire_Script'!A27</f>
        <v>eCANOPY_SNAGS_CLASS_2_DIAMETER</v>
      </c>
      <c r="B26">
        <f>'11_Fire_LowSeverity'!F26</f>
        <v>0</v>
      </c>
      <c r="C26">
        <f>'11_Fire_LowSeverity'!G26</f>
        <v>0</v>
      </c>
      <c r="D26">
        <f>'11_Fire_LowSeverity'!H26</f>
        <v>0</v>
      </c>
      <c r="E26">
        <f>'11_Fire_LowSeverity'!I26</f>
        <v>9.6</v>
      </c>
      <c r="F26">
        <f>'12_Fire_ModSeverity'!G26</f>
        <v>0</v>
      </c>
      <c r="G26">
        <f>'12_Fire_ModSeverity'!H26</f>
        <v>0</v>
      </c>
      <c r="H26">
        <f>'12_Fire_ModSeverity'!I26</f>
        <v>9.6</v>
      </c>
      <c r="I26">
        <f>'13_Fire_HighSeverity'!G26</f>
        <v>0</v>
      </c>
      <c r="J26">
        <f>'13_Fire_HighSeverity'!H26</f>
        <v>0</v>
      </c>
      <c r="K26">
        <f>'13_Fire_HighSeverity'!I26</f>
        <v>9.6</v>
      </c>
      <c r="L26">
        <f>'11_Fire_LowSeverity'!J26</f>
        <v>0</v>
      </c>
      <c r="M26">
        <f>'11_Fire_LowSeverity'!K26</f>
        <v>0</v>
      </c>
      <c r="N26">
        <f>'11_Fire_LowSeverity'!L26</f>
        <v>0</v>
      </c>
      <c r="O26">
        <f>'11_Fire_LowSeverity'!M26</f>
        <v>0</v>
      </c>
      <c r="P26">
        <f>'12_Fire_ModSeverity'!K26</f>
        <v>0</v>
      </c>
      <c r="Q26">
        <f>'12_Fire_ModSeverity'!L26</f>
        <v>0</v>
      </c>
      <c r="R26">
        <f>'12_Fire_ModSeverity'!M26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'13_Fire_HighSeverity'!O26</f>
        <v>0</v>
      </c>
      <c r="AD26">
        <f>'13_Fire_HighSeverity'!P26</f>
        <v>0</v>
      </c>
      <c r="AE26">
        <f>'13_Fire_HighSeverity'!Q26</f>
        <v>0</v>
      </c>
      <c r="AF26">
        <f>'11_Fire_LowSeverity'!R26</f>
        <v>3.5</v>
      </c>
      <c r="AG26">
        <f>'11_Fire_LowSeverity'!S26</f>
        <v>3.5</v>
      </c>
      <c r="AH26">
        <f>'11_Fire_LowSeverity'!T26</f>
        <v>3.5</v>
      </c>
      <c r="AI26">
        <f>'11_Fire_LowSeverity'!U26</f>
        <v>2.9</v>
      </c>
      <c r="AJ26">
        <f>'12_Fire_ModSeverity'!S26</f>
        <v>3.5</v>
      </c>
      <c r="AK26">
        <f>'12_Fire_ModSeverity'!T26</f>
        <v>3.5</v>
      </c>
      <c r="AL26">
        <f>'12_Fire_ModSeverity'!U26</f>
        <v>2.9</v>
      </c>
      <c r="AM26">
        <f>'13_Fire_HighSeverity'!S26</f>
        <v>3.5</v>
      </c>
      <c r="AN26">
        <f>'13_Fire_HighSeverity'!T26</f>
        <v>3.5</v>
      </c>
      <c r="AO26">
        <f>'13_Fire_HighSeverity'!U26</f>
        <v>2.9</v>
      </c>
      <c r="AP26">
        <f>'11_Fire_LowSeverity'!V26</f>
        <v>11</v>
      </c>
      <c r="AQ26">
        <f>'11_Fire_LowSeverity'!W26</f>
        <v>11</v>
      </c>
      <c r="AR26">
        <f>'11_Fire_LowSeverity'!X26</f>
        <v>13</v>
      </c>
      <c r="AS26">
        <f>'11_Fire_LowSeverity'!Y26</f>
        <v>9</v>
      </c>
      <c r="AT26">
        <f>'12_Fire_ModSeverity'!W26</f>
        <v>11</v>
      </c>
      <c r="AU26">
        <f>'12_Fire_ModSeverity'!X26</f>
        <v>13</v>
      </c>
      <c r="AV26">
        <f>'12_Fire_ModSeverity'!Y26</f>
        <v>9</v>
      </c>
      <c r="AW26">
        <f>'13_Fire_HighSeverity'!W26</f>
        <v>11</v>
      </c>
      <c r="AX26">
        <f>'13_Fire_HighSeverity'!X26</f>
        <v>13</v>
      </c>
      <c r="AY26">
        <f>'13_Fire_HighSeverity'!Y26</f>
        <v>9</v>
      </c>
      <c r="AZ26">
        <f>'11_Fire_LowSeverity'!Z26</f>
        <v>12</v>
      </c>
      <c r="BA26">
        <f>'11_Fire_LowSeverity'!AA26</f>
        <v>12</v>
      </c>
      <c r="BB26">
        <f>'11_Fire_LowSeverity'!AB26</f>
        <v>0</v>
      </c>
      <c r="BC26">
        <f>'11_Fire_LowSeverity'!AC26</f>
        <v>12</v>
      </c>
      <c r="BD26">
        <f>'12_Fire_ModSeverity'!AA26</f>
        <v>12</v>
      </c>
      <c r="BE26">
        <f>'12_Fire_ModSeverity'!AB26</f>
        <v>0</v>
      </c>
      <c r="BF26">
        <f>'12_Fire_ModSeverity'!AC26</f>
        <v>12</v>
      </c>
      <c r="BG26">
        <f>'13_Fire_HighSeverity'!AA26</f>
        <v>12</v>
      </c>
      <c r="BH26">
        <f>'13_Fire_HighSeverity'!AB26</f>
        <v>0</v>
      </c>
      <c r="BI26">
        <f>'13_Fire_HighSeverity'!AC26</f>
        <v>12</v>
      </c>
    </row>
    <row r="27" spans="1:61" x14ac:dyDescent="0.25">
      <c r="A27" s="11" t="str">
        <f>'1_Fire_Script'!A28</f>
        <v>eCANOPY_SNAGS_CLASS_2_HEIGHT</v>
      </c>
      <c r="B27">
        <f>'11_Fire_LowSeverity'!F27</f>
        <v>0</v>
      </c>
      <c r="C27">
        <f>'11_Fire_LowSeverity'!G27</f>
        <v>0</v>
      </c>
      <c r="D27">
        <f>'11_Fire_LowSeverity'!H27</f>
        <v>0</v>
      </c>
      <c r="E27">
        <f>'11_Fire_LowSeverity'!I27</f>
        <v>100</v>
      </c>
      <c r="F27">
        <f>'12_Fire_ModSeverity'!G27</f>
        <v>0</v>
      </c>
      <c r="G27">
        <f>'12_Fire_ModSeverity'!H27</f>
        <v>0</v>
      </c>
      <c r="H27">
        <f>'12_Fire_ModSeverity'!I27</f>
        <v>100</v>
      </c>
      <c r="I27">
        <f>'13_Fire_HighSeverity'!G27</f>
        <v>0</v>
      </c>
      <c r="J27">
        <f>'13_Fire_HighSeverity'!H27</f>
        <v>0</v>
      </c>
      <c r="K27">
        <f>'13_Fire_HighSeverity'!I27</f>
        <v>100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'13_Fire_HighSeverity'!O27</f>
        <v>0</v>
      </c>
      <c r="AD27">
        <f>'13_Fire_HighSeverity'!P27</f>
        <v>0</v>
      </c>
      <c r="AE27">
        <f>'13_Fire_HighSeverity'!Q27</f>
        <v>0</v>
      </c>
      <c r="AF27">
        <f>'11_Fire_LowSeverity'!R27</f>
        <v>20</v>
      </c>
      <c r="AG27">
        <f>'11_Fire_LowSeverity'!S27</f>
        <v>20</v>
      </c>
      <c r="AH27">
        <f>'11_Fire_LowSeverity'!T27</f>
        <v>25</v>
      </c>
      <c r="AI27">
        <f>'11_Fire_LowSeverity'!U27</f>
        <v>25</v>
      </c>
      <c r="AJ27">
        <f>'12_Fire_ModSeverity'!S27</f>
        <v>20</v>
      </c>
      <c r="AK27">
        <f>'12_Fire_ModSeverity'!T27</f>
        <v>25</v>
      </c>
      <c r="AL27">
        <f>'12_Fire_ModSeverity'!U27</f>
        <v>25</v>
      </c>
      <c r="AM27">
        <f>'13_Fire_HighSeverity'!S27</f>
        <v>20</v>
      </c>
      <c r="AN27">
        <f>'13_Fire_HighSeverity'!T27</f>
        <v>25</v>
      </c>
      <c r="AO27">
        <f>'13_Fire_HighSeverity'!U27</f>
        <v>25</v>
      </c>
      <c r="AP27">
        <f>'11_Fire_LowSeverity'!V27</f>
        <v>50</v>
      </c>
      <c r="AQ27">
        <f>'11_Fire_LowSeverity'!W27</f>
        <v>50</v>
      </c>
      <c r="AR27">
        <f>'11_Fire_LowSeverity'!X27</f>
        <v>55</v>
      </c>
      <c r="AS27">
        <f>'11_Fire_LowSeverity'!Y27</f>
        <v>50</v>
      </c>
      <c r="AT27">
        <f>'12_Fire_ModSeverity'!W27</f>
        <v>50</v>
      </c>
      <c r="AU27">
        <f>'12_Fire_ModSeverity'!X27</f>
        <v>55</v>
      </c>
      <c r="AV27">
        <f>'12_Fire_ModSeverity'!Y27</f>
        <v>50</v>
      </c>
      <c r="AW27">
        <f>'13_Fire_HighSeverity'!W27</f>
        <v>50</v>
      </c>
      <c r="AX27">
        <f>'13_Fire_HighSeverity'!X27</f>
        <v>55</v>
      </c>
      <c r="AY27">
        <f>'13_Fire_HighSeverity'!Y27</f>
        <v>50</v>
      </c>
      <c r="AZ27">
        <f>'11_Fire_LowSeverity'!Z27</f>
        <v>70</v>
      </c>
      <c r="BA27">
        <f>'11_Fire_LowSeverity'!AA27</f>
        <v>70</v>
      </c>
      <c r="BB27">
        <f>'11_Fire_LowSeverity'!AB27</f>
        <v>0</v>
      </c>
      <c r="BC27">
        <f>'11_Fire_LowSeverity'!AC27</f>
        <v>78</v>
      </c>
      <c r="BD27">
        <f>'12_Fire_ModSeverity'!AA27</f>
        <v>70</v>
      </c>
      <c r="BE27">
        <f>'12_Fire_ModSeverity'!AB27</f>
        <v>0</v>
      </c>
      <c r="BF27">
        <f>'12_Fire_ModSeverity'!AC27</f>
        <v>78</v>
      </c>
      <c r="BG27">
        <f>'13_Fire_HighSeverity'!AA27</f>
        <v>70</v>
      </c>
      <c r="BH27">
        <f>'13_Fire_HighSeverity'!AB27</f>
        <v>0</v>
      </c>
      <c r="BI27">
        <f>'13_Fire_HighSeverity'!AC27</f>
        <v>78</v>
      </c>
    </row>
    <row r="28" spans="1:61" x14ac:dyDescent="0.25">
      <c r="A28" s="11" t="str">
        <f>'1_Fire_Script'!A29</f>
        <v>eCANOPY_SNAGS_CLASS_2_STEM_DENSITY</v>
      </c>
      <c r="B28">
        <f>'11_Fire_LowSeverity'!F28</f>
        <v>0</v>
      </c>
      <c r="C28">
        <f>'11_Fire_LowSeverity'!G28</f>
        <v>0</v>
      </c>
      <c r="D28">
        <f>'11_Fire_LowSeverity'!H28</f>
        <v>0</v>
      </c>
      <c r="E28">
        <f>'11_Fire_LowSeverity'!I28</f>
        <v>1.2000000000000002</v>
      </c>
      <c r="F28">
        <f>'12_Fire_ModSeverity'!G28</f>
        <v>0</v>
      </c>
      <c r="G28">
        <f>'12_Fire_ModSeverity'!H28</f>
        <v>0</v>
      </c>
      <c r="H28">
        <f>'12_Fire_ModSeverity'!I28</f>
        <v>4.8000000000000007</v>
      </c>
      <c r="I28">
        <f>'13_Fire_HighSeverity'!G28</f>
        <v>0</v>
      </c>
      <c r="J28">
        <f>'13_Fire_HighSeverity'!H28</f>
        <v>0</v>
      </c>
      <c r="K28">
        <f>'13_Fire_HighSeverity'!I28</f>
        <v>9</v>
      </c>
      <c r="L28">
        <f>'11_Fire_LowSeverity'!J28</f>
        <v>0</v>
      </c>
      <c r="M28">
        <f>'11_Fire_LowSeverity'!K28</f>
        <v>0</v>
      </c>
      <c r="N28">
        <f>'11_Fire_LowSeverity'!L28</f>
        <v>0</v>
      </c>
      <c r="O28">
        <f>'11_Fire_LowSeverity'!M28</f>
        <v>0</v>
      </c>
      <c r="P28">
        <f>'12_Fire_ModSeverity'!K28</f>
        <v>0</v>
      </c>
      <c r="Q28">
        <f>'12_Fire_ModSeverity'!L28</f>
        <v>0</v>
      </c>
      <c r="R28">
        <f>'12_Fire_ModSeverity'!M28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'13_Fire_HighSeverity'!O28</f>
        <v>0</v>
      </c>
      <c r="AD28">
        <f>'13_Fire_HighSeverity'!P28</f>
        <v>0</v>
      </c>
      <c r="AE28">
        <f>'13_Fire_HighSeverity'!Q28</f>
        <v>0</v>
      </c>
      <c r="AF28">
        <f>'11_Fire_LowSeverity'!R28</f>
        <v>150</v>
      </c>
      <c r="AG28">
        <f>'11_Fire_LowSeverity'!S28</f>
        <v>150</v>
      </c>
      <c r="AH28">
        <f>'11_Fire_LowSeverity'!T28</f>
        <v>100</v>
      </c>
      <c r="AI28">
        <f>'11_Fire_LowSeverity'!U28</f>
        <v>350</v>
      </c>
      <c r="AJ28">
        <f>'12_Fire_ModSeverity'!S28</f>
        <v>150</v>
      </c>
      <c r="AK28">
        <f>'12_Fire_ModSeverity'!T28</f>
        <v>100</v>
      </c>
      <c r="AL28">
        <f>'12_Fire_ModSeverity'!U28</f>
        <v>1400</v>
      </c>
      <c r="AM28">
        <f>'13_Fire_HighSeverity'!S28</f>
        <v>150</v>
      </c>
      <c r="AN28">
        <f>'13_Fire_HighSeverity'!T28</f>
        <v>100</v>
      </c>
      <c r="AO28">
        <f>'13_Fire_HighSeverity'!U28</f>
        <v>2625</v>
      </c>
      <c r="AP28">
        <f>'11_Fire_LowSeverity'!V28</f>
        <v>10</v>
      </c>
      <c r="AQ28">
        <f>'11_Fire_LowSeverity'!W28</f>
        <v>10</v>
      </c>
      <c r="AR28">
        <f>'11_Fire_LowSeverity'!X28</f>
        <v>5</v>
      </c>
      <c r="AS28">
        <f>'11_Fire_LowSeverity'!Y28</f>
        <v>19.5</v>
      </c>
      <c r="AT28">
        <f>'12_Fire_ModSeverity'!W28</f>
        <v>10</v>
      </c>
      <c r="AU28">
        <f>'12_Fire_ModSeverity'!X28</f>
        <v>5</v>
      </c>
      <c r="AV28">
        <f>'12_Fire_ModSeverity'!Y28</f>
        <v>83</v>
      </c>
      <c r="AW28">
        <f>'13_Fire_HighSeverity'!W28</f>
        <v>10</v>
      </c>
      <c r="AX28">
        <f>'13_Fire_HighSeverity'!X28</f>
        <v>5</v>
      </c>
      <c r="AY28">
        <f>'13_Fire_HighSeverity'!Y28</f>
        <v>151.25</v>
      </c>
      <c r="AZ28">
        <f>'11_Fire_LowSeverity'!Z28</f>
        <v>3</v>
      </c>
      <c r="BA28">
        <f>'11_Fire_LowSeverity'!AA28</f>
        <v>3</v>
      </c>
      <c r="BB28">
        <f>'11_Fire_LowSeverity'!AB28</f>
        <v>0</v>
      </c>
      <c r="BC28">
        <f>'11_Fire_LowSeverity'!AC28</f>
        <v>10</v>
      </c>
      <c r="BD28">
        <f>'12_Fire_ModSeverity'!AA28</f>
        <v>3</v>
      </c>
      <c r="BE28">
        <f>'12_Fire_ModSeverity'!AB28</f>
        <v>0</v>
      </c>
      <c r="BF28">
        <f>'12_Fire_ModSeverity'!AC28</f>
        <v>40</v>
      </c>
      <c r="BG28">
        <f>'13_Fire_HighSeverity'!AA28</f>
        <v>3</v>
      </c>
      <c r="BH28">
        <f>'13_Fire_HighSeverity'!AB28</f>
        <v>0</v>
      </c>
      <c r="BI28">
        <f>'13_Fire_HighSeverity'!AC28</f>
        <v>75</v>
      </c>
    </row>
    <row r="29" spans="1:61" x14ac:dyDescent="0.25">
      <c r="A29" s="11" t="str">
        <f>'1_Fire_Script'!A30</f>
        <v>eCANOPY_SNAGS_CLASS_3_DIAMETER</v>
      </c>
      <c r="B29">
        <f>'11_Fire_LowSeverity'!F29</f>
        <v>9</v>
      </c>
      <c r="C29">
        <f>'11_Fire_LowSeverity'!G29</f>
        <v>9</v>
      </c>
      <c r="D29">
        <f>'11_Fire_LowSeverity'!H29</f>
        <v>0</v>
      </c>
      <c r="E29">
        <f>'11_Fire_LowSeverity'!I29</f>
        <v>0</v>
      </c>
      <c r="F29">
        <f>'12_Fire_ModSeverity'!G29</f>
        <v>9</v>
      </c>
      <c r="G29">
        <f>'12_Fire_ModSeverity'!H29</f>
        <v>0</v>
      </c>
      <c r="H29">
        <f>'12_Fire_ModSeverity'!I29</f>
        <v>0</v>
      </c>
      <c r="I29">
        <f>'13_Fire_HighSeverity'!G29</f>
        <v>9</v>
      </c>
      <c r="J29">
        <f>'13_Fire_HighSeverity'!H29</f>
        <v>0</v>
      </c>
      <c r="K29">
        <f>'13_Fire_HighSeverity'!I29</f>
        <v>0</v>
      </c>
      <c r="L29">
        <f>'11_Fire_LowSeverity'!J29</f>
        <v>0</v>
      </c>
      <c r="M29">
        <f>'11_Fire_LowSeverity'!K29</f>
        <v>0</v>
      </c>
      <c r="N29">
        <f>'11_Fire_LowSeverity'!L29</f>
        <v>0</v>
      </c>
      <c r="O29">
        <f>'11_Fire_LowSeverity'!M29</f>
        <v>0</v>
      </c>
      <c r="P29">
        <f>'12_Fire_ModSeverity'!K29</f>
        <v>0</v>
      </c>
      <c r="Q29">
        <f>'12_Fire_ModSeverity'!L29</f>
        <v>0</v>
      </c>
      <c r="R29">
        <f>'12_Fire_ModSeverity'!M29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'13_Fire_HighSeverity'!O29</f>
        <v>0</v>
      </c>
      <c r="AD29">
        <f>'13_Fire_HighSeverity'!P29</f>
        <v>0</v>
      </c>
      <c r="AE29">
        <f>'13_Fire_HighSeverity'!Q29</f>
        <v>0</v>
      </c>
      <c r="AF29">
        <f>'11_Fire_LowSeverity'!R29</f>
        <v>3.5</v>
      </c>
      <c r="AG29">
        <f>'11_Fire_LowSeverity'!S29</f>
        <v>3.5</v>
      </c>
      <c r="AH29">
        <f>'11_Fire_LowSeverity'!T29</f>
        <v>3.5</v>
      </c>
      <c r="AI29">
        <f>'11_Fire_LowSeverity'!U29</f>
        <v>3.5</v>
      </c>
      <c r="AJ29">
        <f>'12_Fire_ModSeverity'!S29</f>
        <v>3.5</v>
      </c>
      <c r="AK29">
        <f>'12_Fire_ModSeverity'!T29</f>
        <v>3.5</v>
      </c>
      <c r="AL29">
        <f>'12_Fire_ModSeverity'!U29</f>
        <v>3.5</v>
      </c>
      <c r="AM29">
        <f>'13_Fire_HighSeverity'!S29</f>
        <v>3.5</v>
      </c>
      <c r="AN29">
        <f>'13_Fire_HighSeverity'!T29</f>
        <v>3.5</v>
      </c>
      <c r="AO29">
        <f>'13_Fire_HighSeverity'!U29</f>
        <v>3.5</v>
      </c>
      <c r="AP29">
        <f>'11_Fire_LowSeverity'!V29</f>
        <v>11</v>
      </c>
      <c r="AQ29">
        <f>'11_Fire_LowSeverity'!W29</f>
        <v>11</v>
      </c>
      <c r="AR29">
        <f>'11_Fire_LowSeverity'!X29</f>
        <v>11</v>
      </c>
      <c r="AS29">
        <f>'11_Fire_LowSeverity'!Y29</f>
        <v>13</v>
      </c>
      <c r="AT29">
        <f>'12_Fire_ModSeverity'!W29</f>
        <v>11</v>
      </c>
      <c r="AU29">
        <f>'12_Fire_ModSeverity'!X29</f>
        <v>11</v>
      </c>
      <c r="AV29">
        <f>'12_Fire_ModSeverity'!Y29</f>
        <v>13</v>
      </c>
      <c r="AW29">
        <f>'13_Fire_HighSeverity'!W29</f>
        <v>11</v>
      </c>
      <c r="AX29">
        <f>'13_Fire_HighSeverity'!X29</f>
        <v>11</v>
      </c>
      <c r="AY29">
        <f>'13_Fire_HighSeverity'!Y29</f>
        <v>13</v>
      </c>
      <c r="AZ29">
        <f>'11_Fire_LowSeverity'!Z29</f>
        <v>10</v>
      </c>
      <c r="BA29">
        <f>'11_Fire_LowSeverity'!AA29</f>
        <v>10</v>
      </c>
      <c r="BB29">
        <f>'11_Fire_LowSeverity'!AB29</f>
        <v>12</v>
      </c>
      <c r="BC29">
        <f>'11_Fire_LowSeverity'!AC29</f>
        <v>0</v>
      </c>
      <c r="BD29">
        <f>'12_Fire_ModSeverity'!AA29</f>
        <v>10</v>
      </c>
      <c r="BE29">
        <f>'12_Fire_ModSeverity'!AB29</f>
        <v>12</v>
      </c>
      <c r="BF29">
        <f>'12_Fire_ModSeverity'!AC29</f>
        <v>0</v>
      </c>
      <c r="BG29">
        <f>'13_Fire_HighSeverity'!AA29</f>
        <v>10</v>
      </c>
      <c r="BH29">
        <f>'13_Fire_HighSeverity'!AB29</f>
        <v>12</v>
      </c>
      <c r="BI29">
        <f>'13_Fire_HighSeverity'!AC29</f>
        <v>0</v>
      </c>
    </row>
    <row r="30" spans="1:61" x14ac:dyDescent="0.25">
      <c r="A30" s="11" t="str">
        <f>'1_Fire_Script'!A31</f>
        <v>eCANOPY_SNAGS_CLASS_3_HEIGHT</v>
      </c>
      <c r="B30">
        <f>'11_Fire_LowSeverity'!F30</f>
        <v>60</v>
      </c>
      <c r="C30">
        <f>'11_Fire_LowSeverity'!G30</f>
        <v>60</v>
      </c>
      <c r="D30">
        <f>'11_Fire_LowSeverity'!H30</f>
        <v>0</v>
      </c>
      <c r="E30">
        <f>'11_Fire_LowSeverity'!I30</f>
        <v>0</v>
      </c>
      <c r="F30">
        <f>'12_Fire_ModSeverity'!G30</f>
        <v>60</v>
      </c>
      <c r="G30">
        <f>'12_Fire_ModSeverity'!H30</f>
        <v>0</v>
      </c>
      <c r="H30">
        <f>'12_Fire_ModSeverity'!I30</f>
        <v>0</v>
      </c>
      <c r="I30">
        <f>'13_Fire_HighSeverity'!G30</f>
        <v>60</v>
      </c>
      <c r="J30">
        <f>'13_Fire_HighSeverity'!H30</f>
        <v>0</v>
      </c>
      <c r="K30">
        <f>'13_Fire_HighSeverity'!I30</f>
        <v>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'13_Fire_HighSeverity'!S30</f>
        <v>15</v>
      </c>
      <c r="AN30">
        <f>'13_Fire_HighSeverity'!T30</f>
        <v>20</v>
      </c>
      <c r="AO30">
        <f>'13_Fire_HighSeverity'!U30</f>
        <v>25</v>
      </c>
      <c r="AP30">
        <f>'11_Fire_LowSeverity'!V30</f>
        <v>40</v>
      </c>
      <c r="AQ30">
        <f>'11_Fire_LowSeverity'!W30</f>
        <v>40</v>
      </c>
      <c r="AR30">
        <f>'11_Fire_LowSeverity'!X30</f>
        <v>50</v>
      </c>
      <c r="AS30">
        <f>'11_Fire_LowSeverity'!Y30</f>
        <v>55</v>
      </c>
      <c r="AT30">
        <f>'12_Fire_ModSeverity'!W30</f>
        <v>40</v>
      </c>
      <c r="AU30">
        <f>'12_Fire_ModSeverity'!X30</f>
        <v>50</v>
      </c>
      <c r="AV30">
        <f>'12_Fire_ModSeverity'!Y30</f>
        <v>55</v>
      </c>
      <c r="AW30">
        <f>'13_Fire_HighSeverity'!W30</f>
        <v>40</v>
      </c>
      <c r="AX30">
        <f>'13_Fire_HighSeverity'!X30</f>
        <v>50</v>
      </c>
      <c r="AY30">
        <f>'13_Fire_HighSeverity'!Y30</f>
        <v>55</v>
      </c>
      <c r="AZ30">
        <f>'11_Fire_LowSeverity'!Z30</f>
        <v>60</v>
      </c>
      <c r="BA30">
        <f>'11_Fire_LowSeverity'!AA30</f>
        <v>60</v>
      </c>
      <c r="BB30">
        <f>'11_Fire_LowSeverity'!AB30</f>
        <v>70</v>
      </c>
      <c r="BC30">
        <f>'11_Fire_LowSeverity'!AC30</f>
        <v>0</v>
      </c>
      <c r="BD30">
        <f>'12_Fire_ModSeverity'!AA30</f>
        <v>60</v>
      </c>
      <c r="BE30">
        <f>'12_Fire_ModSeverity'!AB30</f>
        <v>70</v>
      </c>
      <c r="BF30">
        <f>'12_Fire_ModSeverity'!AC30</f>
        <v>0</v>
      </c>
      <c r="BG30">
        <f>'13_Fire_HighSeverity'!AA30</f>
        <v>60</v>
      </c>
      <c r="BH30">
        <f>'13_Fire_HighSeverity'!AB30</f>
        <v>70</v>
      </c>
      <c r="BI30">
        <f>'13_Fire_HighSeverity'!AC30</f>
        <v>0</v>
      </c>
    </row>
    <row r="31" spans="1:61" x14ac:dyDescent="0.25">
      <c r="A31" s="11" t="str">
        <f>'1_Fire_Script'!A32</f>
        <v>eCANOPY_SNAGS_CLASS_3_STEM_DENSITY</v>
      </c>
      <c r="B31">
        <f>'11_Fire_LowSeverity'!F31</f>
        <v>3</v>
      </c>
      <c r="C31">
        <f>'11_Fire_LowSeverity'!G31</f>
        <v>3</v>
      </c>
      <c r="D31">
        <f>'11_Fire_LowSeverity'!H31</f>
        <v>0</v>
      </c>
      <c r="E31">
        <f>'11_Fire_LowSeverity'!I31</f>
        <v>0</v>
      </c>
      <c r="F31">
        <f>'12_Fire_ModSeverity'!G31</f>
        <v>3</v>
      </c>
      <c r="G31">
        <f>'12_Fire_ModSeverity'!H31</f>
        <v>0</v>
      </c>
      <c r="H31">
        <f>'12_Fire_ModSeverity'!I31</f>
        <v>0</v>
      </c>
      <c r="I31">
        <f>'13_Fire_HighSeverity'!G31</f>
        <v>3</v>
      </c>
      <c r="J31">
        <f>'13_Fire_HighSeverity'!H31</f>
        <v>0</v>
      </c>
      <c r="K31">
        <f>'13_Fire_HighSeverity'!I31</f>
        <v>0</v>
      </c>
      <c r="L31">
        <f>'11_Fire_LowSeverity'!J31</f>
        <v>0</v>
      </c>
      <c r="M31">
        <f>'11_Fire_LowSeverity'!K31</f>
        <v>0</v>
      </c>
      <c r="N31">
        <f>'11_Fire_LowSeverity'!L31</f>
        <v>0</v>
      </c>
      <c r="O31">
        <f>'11_Fire_LowSeverity'!M31</f>
        <v>0</v>
      </c>
      <c r="P31">
        <f>'12_Fire_ModSeverity'!K31</f>
        <v>0</v>
      </c>
      <c r="Q31">
        <f>'12_Fire_ModSeverity'!L31</f>
        <v>0</v>
      </c>
      <c r="R31">
        <f>'12_Fire_ModSeverity'!M31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'13_Fire_HighSeverity'!O31</f>
        <v>0</v>
      </c>
      <c r="AD31">
        <f>'13_Fire_HighSeverity'!P31</f>
        <v>0</v>
      </c>
      <c r="AE31">
        <f>'13_Fire_HighSeverity'!Q31</f>
        <v>0</v>
      </c>
      <c r="AF31">
        <f>'11_Fire_LowSeverity'!R31</f>
        <v>150</v>
      </c>
      <c r="AG31">
        <f>'11_Fire_LowSeverity'!S31</f>
        <v>150</v>
      </c>
      <c r="AH31">
        <f>'11_Fire_LowSeverity'!T31</f>
        <v>150</v>
      </c>
      <c r="AI31">
        <f>'11_Fire_LowSeverity'!U31</f>
        <v>100</v>
      </c>
      <c r="AJ31">
        <f>'12_Fire_ModSeverity'!S31</f>
        <v>150</v>
      </c>
      <c r="AK31">
        <f>'12_Fire_ModSeverity'!T31</f>
        <v>150</v>
      </c>
      <c r="AL31">
        <f>'12_Fire_ModSeverity'!U31</f>
        <v>100</v>
      </c>
      <c r="AM31">
        <f>'13_Fire_HighSeverity'!S31</f>
        <v>150</v>
      </c>
      <c r="AN31">
        <f>'13_Fire_HighSeverity'!T31</f>
        <v>150</v>
      </c>
      <c r="AO31">
        <f>'13_Fire_HighSeverity'!U31</f>
        <v>100</v>
      </c>
      <c r="AP31">
        <f>'11_Fire_LowSeverity'!V31</f>
        <v>5</v>
      </c>
      <c r="AQ31">
        <f>'11_Fire_LowSeverity'!W31</f>
        <v>5</v>
      </c>
      <c r="AR31">
        <f>'11_Fire_LowSeverity'!X31</f>
        <v>10</v>
      </c>
      <c r="AS31">
        <f>'11_Fire_LowSeverity'!Y31</f>
        <v>5</v>
      </c>
      <c r="AT31">
        <f>'12_Fire_ModSeverity'!W31</f>
        <v>5</v>
      </c>
      <c r="AU31">
        <f>'12_Fire_ModSeverity'!X31</f>
        <v>10</v>
      </c>
      <c r="AV31">
        <f>'12_Fire_ModSeverity'!Y31</f>
        <v>5</v>
      </c>
      <c r="AW31">
        <f>'13_Fire_HighSeverity'!W31</f>
        <v>5</v>
      </c>
      <c r="AX31">
        <f>'13_Fire_HighSeverity'!X31</f>
        <v>10</v>
      </c>
      <c r="AY31">
        <f>'13_Fire_HighSeverity'!Y31</f>
        <v>5</v>
      </c>
      <c r="AZ31">
        <f>'11_Fire_LowSeverity'!Z31</f>
        <v>3</v>
      </c>
      <c r="BA31">
        <f>'11_Fire_LowSeverity'!AA31</f>
        <v>3</v>
      </c>
      <c r="BB31">
        <f>'11_Fire_LowSeverity'!AB31</f>
        <v>3</v>
      </c>
      <c r="BC31">
        <f>'11_Fire_LowSeverity'!AC31</f>
        <v>0</v>
      </c>
      <c r="BD31">
        <f>'12_Fire_ModSeverity'!AA31</f>
        <v>3</v>
      </c>
      <c r="BE31">
        <f>'12_Fire_ModSeverity'!AB31</f>
        <v>3</v>
      </c>
      <c r="BF31">
        <f>'12_Fire_ModSeverity'!AC31</f>
        <v>0</v>
      </c>
      <c r="BG31">
        <f>'13_Fire_HighSeverity'!AA31</f>
        <v>3</v>
      </c>
      <c r="BH31">
        <f>'13_Fire_HighSeverity'!AB31</f>
        <v>3</v>
      </c>
      <c r="BI31">
        <f>'13_Fire_HighSeverity'!AC31</f>
        <v>0</v>
      </c>
    </row>
    <row r="32" spans="1:61" x14ac:dyDescent="0.25">
      <c r="A32" s="11" t="str">
        <f>'1_Fire_Script'!A33</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'13_Fire_HighSeverity'!S32</f>
        <v>4</v>
      </c>
      <c r="AN32">
        <f>'13_Fire_HighSeverity'!T32</f>
        <v>4</v>
      </c>
      <c r="AO32">
        <f>'13_Fire_HighSeverity'!U32</f>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'13_Fire_HighSeverity'!AA32</f>
        <v>0</v>
      </c>
      <c r="BH32">
        <f>'13_Fire_HighSeverity'!AB32</f>
        <v>0</v>
      </c>
      <c r="BI32">
        <f>'13_Fire_HighSeverity'!AC32</f>
        <v>0</v>
      </c>
    </row>
    <row r="33" spans="1:61" x14ac:dyDescent="0.25">
      <c r="A33" s="11" t="str">
        <f>'1_Fire_Script'!A34</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'13_Fire_HighSeverity'!S33</f>
        <v>0</v>
      </c>
      <c r="AN33">
        <f>'13_Fire_HighSeverity'!T33</f>
        <v>0</v>
      </c>
      <c r="AO33">
        <f>'13_Fire_HighSeverity'!U33</f>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'13_Fire_HighSeverity'!AA33</f>
        <v>0</v>
      </c>
      <c r="BH33">
        <f>'13_Fire_HighSeverity'!AB33</f>
        <v>0</v>
      </c>
      <c r="BI33">
        <f>'13_Fire_HighSeverity'!AC33</f>
        <v>0</v>
      </c>
    </row>
    <row r="34" spans="1:61" x14ac:dyDescent="0.25">
      <c r="A34" s="11" t="str">
        <f>'1_Fire_Script'!A35</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0.82500000000000007</v>
      </c>
      <c r="H34">
        <f>'12_Fire_ModSeverity'!I34</f>
        <v>2.2000000000000002</v>
      </c>
      <c r="I34">
        <f>'13_Fire_HighSeverity'!G34</f>
        <v>0.11000000000000001</v>
      </c>
      <c r="J34">
        <f>'13_Fire_HighSeverity'!H34</f>
        <v>1.1000000000000001</v>
      </c>
      <c r="K34">
        <f>'13_Fire_HighSeverity'!I34</f>
        <v>1.1000000000000001</v>
      </c>
      <c r="L34">
        <f>'11_Fire_LowSeverity'!J34</f>
        <v>5</v>
      </c>
      <c r="M34">
        <f>'11_Fire_LowSeverity'!K34</f>
        <v>2.5</v>
      </c>
      <c r="N34">
        <f>'11_Fire_LowSeverity'!L34</f>
        <v>3.125</v>
      </c>
      <c r="O34">
        <f>'11_Fire_LowSeverity'!M34</f>
        <v>5</v>
      </c>
      <c r="P34">
        <f>'12_Fire_ModSeverity'!K34</f>
        <v>1.25</v>
      </c>
      <c r="Q34">
        <f>'12_Fire_ModSeverity'!L34</f>
        <v>1.875</v>
      </c>
      <c r="R34">
        <f>'12_Fire_ModSeverity'!M34</f>
        <v>5</v>
      </c>
      <c r="S34">
        <f>'13_Fire_HighSeverity'!K34</f>
        <v>0.25</v>
      </c>
      <c r="T34">
        <f>'13_Fire_HighSeverity'!L34</f>
        <v>2.5</v>
      </c>
      <c r="U34">
        <f>'13_Fire_HighSeverity'!M34</f>
        <v>2.5</v>
      </c>
      <c r="V34">
        <f>'11_Fire_LowSeverity'!N34</f>
        <v>3</v>
      </c>
      <c r="W34">
        <f>'11_Fire_LowSeverity'!O34</f>
        <v>1.5</v>
      </c>
      <c r="X34">
        <f>'11_Fire_LowSeverity'!P34</f>
        <v>1.875</v>
      </c>
      <c r="Y34">
        <f>'11_Fire_LowSeverity'!Q34</f>
        <v>3</v>
      </c>
      <c r="Z34">
        <f>'12_Fire_ModSeverity'!O34</f>
        <v>0.75</v>
      </c>
      <c r="AA34">
        <f>'12_Fire_ModSeverity'!P34</f>
        <v>1.125</v>
      </c>
      <c r="AB34">
        <f>'12_Fire_ModSeverity'!Q34</f>
        <v>3</v>
      </c>
      <c r="AC34">
        <f>'13_Fire_HighSeverity'!O34</f>
        <v>0.15000000000000002</v>
      </c>
      <c r="AD34">
        <f>'13_Fire_HighSeverity'!P34</f>
        <v>1.5000000000000002</v>
      </c>
      <c r="AE34">
        <f>'13_Fire_HighSeverity'!Q34</f>
        <v>1.5000000000000002</v>
      </c>
      <c r="AF34">
        <f>'11_Fire_LowSeverity'!R34</f>
        <v>5</v>
      </c>
      <c r="AG34">
        <f>'11_Fire_LowSeverity'!S34</f>
        <v>2.5</v>
      </c>
      <c r="AH34">
        <f>'11_Fire_LowSeverity'!T34</f>
        <v>3.125</v>
      </c>
      <c r="AI34">
        <f>'11_Fire_LowSeverity'!U34</f>
        <v>5</v>
      </c>
      <c r="AJ34">
        <f>'12_Fire_ModSeverity'!S34</f>
        <v>1.25</v>
      </c>
      <c r="AK34">
        <f>'12_Fire_ModSeverity'!T34</f>
        <v>1.875</v>
      </c>
      <c r="AL34">
        <f>'12_Fire_ModSeverity'!U34</f>
        <v>5</v>
      </c>
      <c r="AM34">
        <f>'13_Fire_HighSeverity'!S34</f>
        <v>0.25</v>
      </c>
      <c r="AN34">
        <f>'13_Fire_HighSeverity'!T34</f>
        <v>2.5</v>
      </c>
      <c r="AO34">
        <f>'13_Fire_HighSeverity'!U34</f>
        <v>2.5</v>
      </c>
      <c r="AP34">
        <f>'11_Fire_LowSeverity'!V34</f>
        <v>6</v>
      </c>
      <c r="AQ34">
        <f>'11_Fire_LowSeverity'!W34</f>
        <v>3</v>
      </c>
      <c r="AR34">
        <f>'11_Fire_LowSeverity'!X34</f>
        <v>3.75</v>
      </c>
      <c r="AS34">
        <f>'11_Fire_LowSeverity'!Y34</f>
        <v>6</v>
      </c>
      <c r="AT34">
        <f>'12_Fire_ModSeverity'!W34</f>
        <v>1.5</v>
      </c>
      <c r="AU34">
        <f>'12_Fire_ModSeverity'!X34</f>
        <v>2.25</v>
      </c>
      <c r="AV34">
        <f>'12_Fire_ModSeverity'!Y34</f>
        <v>6</v>
      </c>
      <c r="AW34">
        <f>'13_Fire_HighSeverity'!W34</f>
        <v>0.30000000000000004</v>
      </c>
      <c r="AX34">
        <f>'13_Fire_HighSeverity'!X34</f>
        <v>3.0000000000000004</v>
      </c>
      <c r="AY34">
        <f>'13_Fire_HighSeverity'!Y34</f>
        <v>3.0000000000000004</v>
      </c>
      <c r="AZ34">
        <f>'11_Fire_LowSeverity'!Z34</f>
        <v>5</v>
      </c>
      <c r="BA34">
        <f>'11_Fire_LowSeverity'!AA34</f>
        <v>2.5</v>
      </c>
      <c r="BB34">
        <f>'11_Fire_LowSeverity'!AB34</f>
        <v>3.125</v>
      </c>
      <c r="BC34">
        <f>'11_Fire_LowSeverity'!AC34</f>
        <v>5</v>
      </c>
      <c r="BD34">
        <f>'12_Fire_ModSeverity'!AA34</f>
        <v>1.25</v>
      </c>
      <c r="BE34">
        <f>'12_Fire_ModSeverity'!AB34</f>
        <v>1.875</v>
      </c>
      <c r="BF34">
        <f>'12_Fire_ModSeverity'!AC34</f>
        <v>5</v>
      </c>
      <c r="BG34">
        <f>'13_Fire_HighSeverity'!AA34</f>
        <v>0.25</v>
      </c>
      <c r="BH34">
        <f>'13_Fire_HighSeverity'!AB34</f>
        <v>2.5</v>
      </c>
      <c r="BI34">
        <f>'13_Fire_HighSeverity'!AC34</f>
        <v>2.5</v>
      </c>
    </row>
    <row r="35" spans="1:61" x14ac:dyDescent="0.25">
      <c r="A35" s="11" t="str">
        <f>'1_Fire_Script'!A36</f>
        <v>eSHRUBS_PRIMARY_LAYER_PERCENT_COVER</v>
      </c>
      <c r="B35">
        <f>'11_Fire_LowSeverity'!F35</f>
        <v>21.6</v>
      </c>
      <c r="C35">
        <f>'11_Fire_LowSeverity'!G35</f>
        <v>10.8</v>
      </c>
      <c r="D35">
        <f>'11_Fire_LowSeverity'!H35</f>
        <v>13.5</v>
      </c>
      <c r="E35">
        <f>'11_Fire_LowSeverity'!I35</f>
        <v>21.6</v>
      </c>
      <c r="F35">
        <f>'12_Fire_ModSeverity'!G35</f>
        <v>5.4</v>
      </c>
      <c r="G35">
        <f>'12_Fire_ModSeverity'!H35</f>
        <v>8.1000000000000014</v>
      </c>
      <c r="H35">
        <f>'12_Fire_ModSeverity'!I35</f>
        <v>21.6</v>
      </c>
      <c r="I35">
        <f>'13_Fire_HighSeverity'!G35</f>
        <v>1.08</v>
      </c>
      <c r="J35">
        <f>'13_Fire_HighSeverity'!H35</f>
        <v>10.8</v>
      </c>
      <c r="K35">
        <f>'13_Fire_HighSeverity'!I35</f>
        <v>32.400000000000006</v>
      </c>
      <c r="L35">
        <f>'11_Fire_LowSeverity'!J35</f>
        <v>70</v>
      </c>
      <c r="M35">
        <f>'11_Fire_LowSeverity'!K35</f>
        <v>35</v>
      </c>
      <c r="N35">
        <f>'11_Fire_LowSeverity'!L35</f>
        <v>43.75</v>
      </c>
      <c r="O35">
        <f>'11_Fire_LowSeverity'!M35</f>
        <v>70</v>
      </c>
      <c r="P35">
        <f>'12_Fire_ModSeverity'!K35</f>
        <v>17.5</v>
      </c>
      <c r="Q35">
        <f>'12_Fire_ModSeverity'!L35</f>
        <v>26.25</v>
      </c>
      <c r="R35">
        <f>'12_Fire_ModSeverity'!M35</f>
        <v>70</v>
      </c>
      <c r="S35">
        <f>'13_Fire_HighSeverity'!K35</f>
        <v>3.5</v>
      </c>
      <c r="T35">
        <f>'13_Fire_HighSeverity'!L35</f>
        <v>35</v>
      </c>
      <c r="U35">
        <f>'13_Fire_HighSeverity'!M35</f>
        <v>100</v>
      </c>
      <c r="V35">
        <f>'11_Fire_LowSeverity'!N35</f>
        <v>2</v>
      </c>
      <c r="W35">
        <f>'11_Fire_LowSeverity'!O35</f>
        <v>1</v>
      </c>
      <c r="X35">
        <f>'11_Fire_LowSeverity'!P35</f>
        <v>1.25</v>
      </c>
      <c r="Y35">
        <f>'11_Fire_LowSeverity'!Q35</f>
        <v>2</v>
      </c>
      <c r="Z35">
        <f>'12_Fire_ModSeverity'!O35</f>
        <v>0.5</v>
      </c>
      <c r="AA35">
        <f>'12_Fire_ModSeverity'!P35</f>
        <v>0.75</v>
      </c>
      <c r="AB35">
        <f>'12_Fire_ModSeverity'!Q35</f>
        <v>2</v>
      </c>
      <c r="AC35">
        <f>'13_Fire_HighSeverity'!O35</f>
        <v>0.1</v>
      </c>
      <c r="AD35">
        <f>'13_Fire_HighSeverity'!P35</f>
        <v>1</v>
      </c>
      <c r="AE35">
        <f>'13_Fire_HighSeverity'!Q35</f>
        <v>3</v>
      </c>
      <c r="AF35">
        <f>'11_Fire_LowSeverity'!R35</f>
        <v>10</v>
      </c>
      <c r="AG35">
        <f>'11_Fire_LowSeverity'!S35</f>
        <v>5</v>
      </c>
      <c r="AH35">
        <f>'11_Fire_LowSeverity'!T35</f>
        <v>6.25</v>
      </c>
      <c r="AI35">
        <f>'11_Fire_LowSeverity'!U35</f>
        <v>10</v>
      </c>
      <c r="AJ35">
        <f>'12_Fire_ModSeverity'!S35</f>
        <v>2.5</v>
      </c>
      <c r="AK35">
        <f>'12_Fire_ModSeverity'!T35</f>
        <v>3.75</v>
      </c>
      <c r="AL35">
        <f>'12_Fire_ModSeverity'!U35</f>
        <v>10</v>
      </c>
      <c r="AM35">
        <f>'13_Fire_HighSeverity'!S35</f>
        <v>0.5</v>
      </c>
      <c r="AN35">
        <f>'13_Fire_HighSeverity'!T35</f>
        <v>5</v>
      </c>
      <c r="AO35">
        <f>'13_Fire_HighSeverity'!U35</f>
        <v>15</v>
      </c>
      <c r="AP35">
        <f>'11_Fire_LowSeverity'!V35</f>
        <v>30</v>
      </c>
      <c r="AQ35">
        <f>'11_Fire_LowSeverity'!W35</f>
        <v>15</v>
      </c>
      <c r="AR35">
        <f>'11_Fire_LowSeverity'!X35</f>
        <v>18.75</v>
      </c>
      <c r="AS35">
        <f>'11_Fire_LowSeverity'!Y35</f>
        <v>30</v>
      </c>
      <c r="AT35">
        <f>'12_Fire_ModSeverity'!W35</f>
        <v>7.5</v>
      </c>
      <c r="AU35">
        <f>'12_Fire_ModSeverity'!X35</f>
        <v>11.25</v>
      </c>
      <c r="AV35">
        <f>'12_Fire_ModSeverity'!Y35</f>
        <v>30</v>
      </c>
      <c r="AW35">
        <f>'13_Fire_HighSeverity'!W35</f>
        <v>1.5</v>
      </c>
      <c r="AX35">
        <f>'13_Fire_HighSeverity'!X35</f>
        <v>15</v>
      </c>
      <c r="AY35">
        <f>'13_Fire_HighSeverity'!Y35</f>
        <v>45</v>
      </c>
      <c r="AZ35">
        <f>'11_Fire_LowSeverity'!Z35</f>
        <v>80</v>
      </c>
      <c r="BA35">
        <f>'11_Fire_LowSeverity'!AA35</f>
        <v>40</v>
      </c>
      <c r="BB35">
        <f>'11_Fire_LowSeverity'!AB35</f>
        <v>50</v>
      </c>
      <c r="BC35">
        <f>'11_Fire_LowSeverity'!AC35</f>
        <v>80</v>
      </c>
      <c r="BD35">
        <f>'12_Fire_ModSeverity'!AA35</f>
        <v>20</v>
      </c>
      <c r="BE35">
        <f>'12_Fire_ModSeverity'!AB35</f>
        <v>30</v>
      </c>
      <c r="BF35">
        <f>'12_Fire_ModSeverity'!AC35</f>
        <v>80</v>
      </c>
      <c r="BG35">
        <f>'13_Fire_HighSeverity'!AA35</f>
        <v>4</v>
      </c>
      <c r="BH35">
        <f>'13_Fire_HighSeverity'!AB35</f>
        <v>40</v>
      </c>
      <c r="BI35">
        <f>'13_Fire_HighSeverity'!AC35</f>
        <v>100</v>
      </c>
    </row>
    <row r="36" spans="1:61" x14ac:dyDescent="0.25">
      <c r="A36" s="11" t="str">
        <f>'1_Fire_Script'!A37</f>
        <v>eSHRUBS_PRIMARY_LAYER_PERCENT_LIVE</v>
      </c>
      <c r="B36">
        <f>'11_Fire_LowSeverity'!F36</f>
        <v>85</v>
      </c>
      <c r="C36">
        <f>'11_Fire_LowSeverity'!G36</f>
        <v>42.5</v>
      </c>
      <c r="D36">
        <f>'11_Fire_LowSeverity'!H36</f>
        <v>53.125</v>
      </c>
      <c r="E36">
        <f>'11_Fire_LowSeverity'!I36</f>
        <v>85</v>
      </c>
      <c r="F36">
        <f>'12_Fire_ModSeverity'!G36</f>
        <v>21.25</v>
      </c>
      <c r="G36">
        <f>'12_Fire_ModSeverity'!H36</f>
        <v>31.875</v>
      </c>
      <c r="H36">
        <f>'12_Fire_ModSeverity'!I36</f>
        <v>85</v>
      </c>
      <c r="I36">
        <f>'13_Fire_HighSeverity'!G36</f>
        <v>4.25</v>
      </c>
      <c r="J36">
        <f>'13_Fire_HighSeverity'!H36</f>
        <v>42.5</v>
      </c>
      <c r="K36">
        <f>'13_Fire_HighSeverity'!I36</f>
        <v>100</v>
      </c>
      <c r="L36">
        <f>'11_Fire_LowSeverity'!J36</f>
        <v>85</v>
      </c>
      <c r="M36">
        <f>'11_Fire_LowSeverity'!K36</f>
        <v>42.5</v>
      </c>
      <c r="N36">
        <f>'11_Fire_LowSeverity'!L36</f>
        <v>53.125</v>
      </c>
      <c r="O36">
        <f>'11_Fire_LowSeverity'!M36</f>
        <v>85</v>
      </c>
      <c r="P36">
        <f>'12_Fire_ModSeverity'!K36</f>
        <v>21.25</v>
      </c>
      <c r="Q36">
        <f>'12_Fire_ModSeverity'!L36</f>
        <v>31.875</v>
      </c>
      <c r="R36">
        <f>'12_Fire_ModSeverity'!M36</f>
        <v>85</v>
      </c>
      <c r="S36">
        <f>'13_Fire_HighSeverity'!K36</f>
        <v>4.25</v>
      </c>
      <c r="T36">
        <f>'13_Fire_HighSeverity'!L36</f>
        <v>42.5</v>
      </c>
      <c r="U36">
        <f>'13_Fire_HighSeverity'!M36</f>
        <v>100</v>
      </c>
      <c r="V36">
        <f>'11_Fire_LowSeverity'!N36</f>
        <v>100</v>
      </c>
      <c r="W36">
        <f>'11_Fire_LowSeverity'!O36</f>
        <v>50</v>
      </c>
      <c r="X36">
        <f>'11_Fire_LowSeverity'!P36</f>
        <v>62.5</v>
      </c>
      <c r="Y36">
        <f>'11_Fire_LowSeverity'!Q36</f>
        <v>100</v>
      </c>
      <c r="Z36">
        <f>'12_Fire_ModSeverity'!O36</f>
        <v>25</v>
      </c>
      <c r="AA36">
        <f>'12_Fire_ModSeverity'!P36</f>
        <v>37.5</v>
      </c>
      <c r="AB36">
        <f>'12_Fire_ModSeverity'!Q36</f>
        <v>100</v>
      </c>
      <c r="AC36">
        <f>'13_Fire_HighSeverity'!O36</f>
        <v>5</v>
      </c>
      <c r="AD36">
        <f>'13_Fire_HighSeverity'!P36</f>
        <v>50</v>
      </c>
      <c r="AE36">
        <f>'13_Fire_HighSeverity'!Q36</f>
        <v>100</v>
      </c>
      <c r="AF36">
        <f>'11_Fire_LowSeverity'!R36</f>
        <v>90</v>
      </c>
      <c r="AG36">
        <f>'11_Fire_LowSeverity'!S36</f>
        <v>45</v>
      </c>
      <c r="AH36">
        <f>'11_Fire_LowSeverity'!T36</f>
        <v>56.25</v>
      </c>
      <c r="AI36">
        <f>'11_Fire_LowSeverity'!U36</f>
        <v>90</v>
      </c>
      <c r="AJ36">
        <f>'12_Fire_ModSeverity'!S36</f>
        <v>22.5</v>
      </c>
      <c r="AK36">
        <f>'12_Fire_ModSeverity'!T36</f>
        <v>33.75</v>
      </c>
      <c r="AL36">
        <f>'12_Fire_ModSeverity'!U36</f>
        <v>90</v>
      </c>
      <c r="AM36">
        <f>'13_Fire_HighSeverity'!S36</f>
        <v>4.5</v>
      </c>
      <c r="AN36">
        <f>'13_Fire_HighSeverity'!T36</f>
        <v>45</v>
      </c>
      <c r="AO36">
        <f>'13_Fire_HighSeverity'!U36</f>
        <v>100</v>
      </c>
      <c r="AP36">
        <f>'11_Fire_LowSeverity'!V36</f>
        <v>85</v>
      </c>
      <c r="AQ36">
        <f>'11_Fire_LowSeverity'!W36</f>
        <v>42.5</v>
      </c>
      <c r="AR36">
        <f>'11_Fire_LowSeverity'!X36</f>
        <v>53.125</v>
      </c>
      <c r="AS36">
        <f>'11_Fire_LowSeverity'!Y36</f>
        <v>85</v>
      </c>
      <c r="AT36">
        <f>'12_Fire_ModSeverity'!W36</f>
        <v>21.25</v>
      </c>
      <c r="AU36">
        <f>'12_Fire_ModSeverity'!X36</f>
        <v>31.875</v>
      </c>
      <c r="AV36">
        <f>'12_Fire_ModSeverity'!Y36</f>
        <v>85</v>
      </c>
      <c r="AW36">
        <f>'13_Fire_HighSeverity'!W36</f>
        <v>4.25</v>
      </c>
      <c r="AX36">
        <f>'13_Fire_HighSeverity'!X36</f>
        <v>42.5</v>
      </c>
      <c r="AY36">
        <f>'13_Fire_HighSeverity'!Y36</f>
        <v>100</v>
      </c>
      <c r="AZ36">
        <f>'11_Fire_LowSeverity'!Z36</f>
        <v>90</v>
      </c>
      <c r="BA36">
        <f>'11_Fire_LowSeverity'!AA36</f>
        <v>45</v>
      </c>
      <c r="BB36">
        <f>'11_Fire_LowSeverity'!AB36</f>
        <v>56.25</v>
      </c>
      <c r="BC36">
        <f>'11_Fire_LowSeverity'!AC36</f>
        <v>90</v>
      </c>
      <c r="BD36">
        <f>'12_Fire_ModSeverity'!AA36</f>
        <v>22.5</v>
      </c>
      <c r="BE36">
        <f>'12_Fire_ModSeverity'!AB36</f>
        <v>33.75</v>
      </c>
      <c r="BF36">
        <f>'12_Fire_ModSeverity'!AC36</f>
        <v>90</v>
      </c>
      <c r="BG36">
        <f>'13_Fire_HighSeverity'!AA36</f>
        <v>4.5</v>
      </c>
      <c r="BH36">
        <f>'13_Fire_HighSeverity'!AB36</f>
        <v>45</v>
      </c>
      <c r="BI36">
        <f>'13_Fire_HighSeverity'!AC36</f>
        <v>100</v>
      </c>
    </row>
    <row r="37" spans="1:61" x14ac:dyDescent="0.25">
      <c r="A37" s="11" t="str">
        <f>'1_Fire_Script'!A38</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0.11249999999999999</v>
      </c>
      <c r="H37">
        <f>'12_Fire_ModSeverity'!I37</f>
        <v>0.29999999999999993</v>
      </c>
      <c r="I37">
        <f>'13_Fire_HighSeverity'!G37</f>
        <v>1.4999999999999999E-2</v>
      </c>
      <c r="J37">
        <f>'13_Fire_HighSeverity'!H37</f>
        <v>0.15</v>
      </c>
      <c r="K37">
        <f>'13_Fire_HighSeverity'!I37</f>
        <v>0.15</v>
      </c>
      <c r="L37">
        <f>'11_Fire_LowSeverity'!J37</f>
        <v>2</v>
      </c>
      <c r="M37">
        <f>'11_Fire_LowSeverity'!K37</f>
        <v>1</v>
      </c>
      <c r="N37">
        <f>'11_Fire_LowSeverity'!L37</f>
        <v>1.25</v>
      </c>
      <c r="O37">
        <f>'11_Fire_LowSeverity'!M37</f>
        <v>2</v>
      </c>
      <c r="P37">
        <f>'12_Fire_ModSeverity'!K37</f>
        <v>0.5</v>
      </c>
      <c r="Q37">
        <f>'12_Fire_ModSeverity'!L37</f>
        <v>0.75</v>
      </c>
      <c r="R37">
        <f>'12_Fire_ModSeverity'!M37</f>
        <v>2</v>
      </c>
      <c r="S37">
        <f>'13_Fire_HighSeverity'!K37</f>
        <v>0.1</v>
      </c>
      <c r="T37">
        <f>'13_Fire_HighSeverity'!L37</f>
        <v>1</v>
      </c>
      <c r="U37">
        <f>'13_Fire_HighSeverity'!M37</f>
        <v>1</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'12_Fire_ModSeverity'!S37</f>
        <v>0.25</v>
      </c>
      <c r="AK37">
        <f>'12_Fire_ModSeverity'!T37</f>
        <v>0.375</v>
      </c>
      <c r="AL37">
        <f>'12_Fire_ModSeverity'!U37</f>
        <v>1</v>
      </c>
      <c r="AM37">
        <f>'13_Fire_HighSeverity'!S37</f>
        <v>0.05</v>
      </c>
      <c r="AN37">
        <f>'13_Fire_HighSeverity'!T37</f>
        <v>0.5</v>
      </c>
      <c r="AO37">
        <f>'13_Fire_HighSeverity'!U37</f>
        <v>0.5</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'13_Fire_HighSeverity'!AA37</f>
        <v>0</v>
      </c>
      <c r="BH37">
        <f>'13_Fire_HighSeverity'!AB37</f>
        <v>0</v>
      </c>
      <c r="BI37">
        <f>'13_Fire_HighSeverity'!AC37</f>
        <v>0</v>
      </c>
    </row>
    <row r="38" spans="1:61" x14ac:dyDescent="0.25">
      <c r="A38" s="11" t="str">
        <f>'1_Fire_Script'!A39</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0.44999999999999996</v>
      </c>
      <c r="H38">
        <f>'12_Fire_ModSeverity'!I38</f>
        <v>1.1999999999999997</v>
      </c>
      <c r="I38">
        <f>'13_Fire_HighSeverity'!G38</f>
        <v>0.06</v>
      </c>
      <c r="J38">
        <f>'13_Fire_HighSeverity'!H38</f>
        <v>0.6</v>
      </c>
      <c r="K38">
        <f>'13_Fire_HighSeverity'!I38</f>
        <v>1.7999999999999998</v>
      </c>
      <c r="L38">
        <f>'11_Fire_LowSeverity'!J38</f>
        <v>5</v>
      </c>
      <c r="M38">
        <f>'11_Fire_LowSeverity'!K38</f>
        <v>2.5</v>
      </c>
      <c r="N38">
        <f>'11_Fire_LowSeverity'!L38</f>
        <v>3.125</v>
      </c>
      <c r="O38">
        <f>'11_Fire_LowSeverity'!M38</f>
        <v>5</v>
      </c>
      <c r="P38">
        <f>'12_Fire_ModSeverity'!K38</f>
        <v>1.25</v>
      </c>
      <c r="Q38">
        <f>'12_Fire_ModSeverity'!L38</f>
        <v>1.875</v>
      </c>
      <c r="R38">
        <f>'12_Fire_ModSeverity'!M38</f>
        <v>5</v>
      </c>
      <c r="S38">
        <f>'13_Fire_HighSeverity'!K38</f>
        <v>0.25</v>
      </c>
      <c r="T38">
        <f>'13_Fire_HighSeverity'!L38</f>
        <v>2.5</v>
      </c>
      <c r="U38">
        <f>'13_Fire_HighSeverity'!M38</f>
        <v>7.5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'12_Fire_ModSeverity'!S38</f>
        <v>5</v>
      </c>
      <c r="AK38">
        <f>'12_Fire_ModSeverity'!T38</f>
        <v>7.5</v>
      </c>
      <c r="AL38">
        <f>'12_Fire_ModSeverity'!U38</f>
        <v>20</v>
      </c>
      <c r="AM38">
        <f>'13_Fire_HighSeverity'!S38</f>
        <v>1</v>
      </c>
      <c r="AN38">
        <f>'13_Fire_HighSeverity'!T38</f>
        <v>10</v>
      </c>
      <c r="AO38">
        <f>'13_Fire_HighSeverity'!U38</f>
        <v>30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'13_Fire_HighSeverity'!AA38</f>
        <v>0</v>
      </c>
      <c r="BH38">
        <f>'13_Fire_HighSeverity'!AB38</f>
        <v>0</v>
      </c>
      <c r="BI38">
        <f>'13_Fire_HighSeverity'!AC38</f>
        <v>0</v>
      </c>
    </row>
    <row r="39" spans="1:61" x14ac:dyDescent="0.25">
      <c r="A39" s="11" t="str">
        <f>'1_Fire_Script'!A40</f>
        <v>eSHRUBS_SECONDARY_LAYER_PERCENT_LIVE</v>
      </c>
      <c r="B39">
        <f>'11_Fire_LowSeverity'!F39</f>
        <v>95</v>
      </c>
      <c r="C39">
        <f>'11_Fire_LowSeverity'!G39</f>
        <v>47.5</v>
      </c>
      <c r="D39">
        <f>'11_Fire_LowSeverity'!H39</f>
        <v>59.375</v>
      </c>
      <c r="E39">
        <f>'11_Fire_LowSeverity'!I39</f>
        <v>95</v>
      </c>
      <c r="F39">
        <f>'12_Fire_ModSeverity'!G39</f>
        <v>23.75</v>
      </c>
      <c r="G39">
        <f>'12_Fire_ModSeverity'!H39</f>
        <v>35.625</v>
      </c>
      <c r="H39">
        <f>'12_Fire_ModSeverity'!I39</f>
        <v>95</v>
      </c>
      <c r="I39">
        <f>'13_Fire_HighSeverity'!G39</f>
        <v>4.75</v>
      </c>
      <c r="J39">
        <f>'13_Fire_HighSeverity'!H39</f>
        <v>47.5</v>
      </c>
      <c r="K39">
        <f>'13_Fire_HighSeverity'!I39</f>
        <v>100</v>
      </c>
      <c r="L39">
        <f>'11_Fire_LowSeverity'!J39</f>
        <v>85</v>
      </c>
      <c r="M39">
        <f>'11_Fire_LowSeverity'!K39</f>
        <v>42.5</v>
      </c>
      <c r="N39">
        <f>'11_Fire_LowSeverity'!L39</f>
        <v>53.125</v>
      </c>
      <c r="O39">
        <f>'11_Fire_LowSeverity'!M39</f>
        <v>85</v>
      </c>
      <c r="P39">
        <f>'12_Fire_ModSeverity'!K39</f>
        <v>21.25</v>
      </c>
      <c r="Q39">
        <f>'12_Fire_ModSeverity'!L39</f>
        <v>31.875</v>
      </c>
      <c r="R39">
        <f>'12_Fire_ModSeverity'!M39</f>
        <v>85</v>
      </c>
      <c r="S39">
        <f>'13_Fire_HighSeverity'!K39</f>
        <v>4.25</v>
      </c>
      <c r="T39">
        <f>'13_Fire_HighSeverity'!L39</f>
        <v>42.5</v>
      </c>
      <c r="U39">
        <f>'13_Fire_HighSeverity'!M39</f>
        <v>100</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'12_Fire_ModSeverity'!S39</f>
        <v>22.5</v>
      </c>
      <c r="AK39">
        <f>'12_Fire_ModSeverity'!T39</f>
        <v>33.75</v>
      </c>
      <c r="AL39">
        <f>'12_Fire_ModSeverity'!U39</f>
        <v>90</v>
      </c>
      <c r="AM39">
        <f>'13_Fire_HighSeverity'!S39</f>
        <v>4.5</v>
      </c>
      <c r="AN39">
        <f>'13_Fire_HighSeverity'!T39</f>
        <v>45</v>
      </c>
      <c r="AO39">
        <f>'13_Fire_HighSeverity'!U39</f>
        <v>100</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'13_Fire_HighSeverity'!AA39</f>
        <v>0</v>
      </c>
      <c r="BH39">
        <f>'13_Fire_HighSeverity'!AB39</f>
        <v>0</v>
      </c>
      <c r="BI39">
        <f>'13_Fire_HighSeverity'!AC39</f>
        <v>0</v>
      </c>
    </row>
    <row r="40" spans="1:61" x14ac:dyDescent="0.25">
      <c r="A40" s="11" t="str">
        <f>'1_Fire_Script'!A41</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1.125</v>
      </c>
      <c r="I40">
        <f>'13_Fire_HighSeverity'!G40</f>
        <v>4.5000000000000005E-2</v>
      </c>
      <c r="J40">
        <f>'13_Fire_HighSeverity'!H40</f>
        <v>0.45000000000000007</v>
      </c>
      <c r="K40">
        <f>'13_Fire_HighSeverity'!I40</f>
        <v>0.45000000000000007</v>
      </c>
      <c r="L40">
        <f>'11_Fire_LowSeverity'!J40</f>
        <v>0</v>
      </c>
      <c r="M40">
        <f>'11_Fire_LowSeverity'!K40</f>
        <v>0</v>
      </c>
      <c r="N40">
        <f>'11_Fire_LowSeverity'!L40</f>
        <v>0</v>
      </c>
      <c r="O40">
        <f>'11_Fire_LowSeverity'!M40</f>
        <v>0</v>
      </c>
      <c r="P40">
        <f>'12_Fire_ModSeverity'!K40</f>
        <v>0</v>
      </c>
      <c r="Q40">
        <f>'12_Fire_ModSeverity'!L40</f>
        <v>0</v>
      </c>
      <c r="R40">
        <f>'12_Fire_ModSeverity'!M40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v>
      </c>
      <c r="AC40">
        <f>'13_Fire_HighSeverity'!O40</f>
        <v>0.1</v>
      </c>
      <c r="AD40">
        <f>'13_Fire_HighSeverity'!P40</f>
        <v>1</v>
      </c>
      <c r="AE40">
        <f>'13_Fire_HighSeverity'!Q40</f>
        <v>1</v>
      </c>
      <c r="AF40">
        <f>'11_Fire_LowSeverity'!R40</f>
        <v>1</v>
      </c>
      <c r="AG40">
        <f>'11_Fire_LowSeverity'!S40</f>
        <v>0.5</v>
      </c>
      <c r="AH40">
        <f>'11_Fire_LowSeverity'!T40</f>
        <v>1</v>
      </c>
      <c r="AI40">
        <f>'11_Fire_LowSeverity'!U40</f>
        <v>1</v>
      </c>
      <c r="AJ40">
        <f>'12_Fire_ModSeverity'!S40</f>
        <v>0.25</v>
      </c>
      <c r="AK40">
        <f>'12_Fire_ModSeverity'!T40</f>
        <v>1</v>
      </c>
      <c r="AL40">
        <f>'12_Fire_ModSeverity'!U40</f>
        <v>1</v>
      </c>
      <c r="AM40">
        <f>'13_Fire_HighSeverity'!S40</f>
        <v>0.05</v>
      </c>
      <c r="AN40">
        <f>'13_Fire_HighSeverity'!T40</f>
        <v>0.5</v>
      </c>
      <c r="AO40">
        <f>'13_Fire_HighSeverity'!U40</f>
        <v>0.5</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2.5</v>
      </c>
      <c r="AW40">
        <f>'13_Fire_HighSeverity'!W40</f>
        <v>0.125</v>
      </c>
      <c r="AX40">
        <f>'13_Fire_HighSeverity'!X40</f>
        <v>1.25</v>
      </c>
      <c r="AY40">
        <f>'13_Fire_HighSeverity'!Y40</f>
        <v>1.25</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v>
      </c>
      <c r="BG40">
        <f>'13_Fire_HighSeverity'!AA40</f>
        <v>0.1</v>
      </c>
      <c r="BH40">
        <f>'13_Fire_HighSeverity'!AB40</f>
        <v>1</v>
      </c>
      <c r="BI40">
        <f>'13_Fire_HighSeverity'!AC40</f>
        <v>1</v>
      </c>
    </row>
    <row r="41" spans="1:61" x14ac:dyDescent="0.25">
      <c r="A41" s="11" t="str">
        <f>'1_Fire_Script'!A42</f>
        <v>eHERBACEOUS_PRIMARY_LAYER_LOADING</v>
      </c>
      <c r="B41">
        <f>'11_Fire_LowSeverity'!F41</f>
        <v>0.1</v>
      </c>
      <c r="C41">
        <f>'11_Fire_LowSeverity'!G41</f>
        <v>0.05</v>
      </c>
      <c r="D41">
        <f>'11_Fire_LowSeverity'!H41</f>
        <v>0.1</v>
      </c>
      <c r="E41">
        <f>'11_Fire_LowSeverity'!I41</f>
        <v>0.1</v>
      </c>
      <c r="F41">
        <f>'12_Fire_ModSeverity'!G41</f>
        <v>2.5000000000000001E-2</v>
      </c>
      <c r="G41">
        <f>'12_Fire_ModSeverity'!H41</f>
        <v>0.1</v>
      </c>
      <c r="H41">
        <f>'12_Fire_ModSeverity'!I41</f>
        <v>0.125</v>
      </c>
      <c r="I41">
        <f>'13_Fire_HighSeverity'!G41</f>
        <v>5.000000000000001E-3</v>
      </c>
      <c r="J41">
        <f>'13_Fire_HighSeverity'!H41</f>
        <v>5.000000000000001E-2</v>
      </c>
      <c r="K41">
        <f>'13_Fire_HighSeverity'!I41</f>
        <v>0.15000000000000002</v>
      </c>
      <c r="L41">
        <f>'11_Fire_LowSeverity'!J41</f>
        <v>0</v>
      </c>
      <c r="M41">
        <f>'11_Fire_LowSeverity'!K41</f>
        <v>0</v>
      </c>
      <c r="N41">
        <f>'11_Fire_LowSeverity'!L41</f>
        <v>0</v>
      </c>
      <c r="O41">
        <f>'11_Fire_LowSeverity'!M41</f>
        <v>0</v>
      </c>
      <c r="P41">
        <f>'12_Fire_ModSeverity'!K41</f>
        <v>0</v>
      </c>
      <c r="Q41">
        <f>'12_Fire_ModSeverity'!L41</f>
        <v>0</v>
      </c>
      <c r="R41">
        <f>'12_Fire_ModSeverity'!M41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'12_Fire_ModSeverity'!O41</f>
        <v>0.25</v>
      </c>
      <c r="AA41">
        <f>'12_Fire_ModSeverity'!P41</f>
        <v>1</v>
      </c>
      <c r="AB41">
        <f>'12_Fire_ModSeverity'!Q41</f>
        <v>1.25</v>
      </c>
      <c r="AC41">
        <f>'13_Fire_HighSeverity'!O41</f>
        <v>0.05</v>
      </c>
      <c r="AD41">
        <f>'13_Fire_HighSeverity'!P41</f>
        <v>0.5</v>
      </c>
      <c r="AE41">
        <f>'13_Fire_HighSeverity'!Q41</f>
        <v>1.5</v>
      </c>
      <c r="AF41">
        <f>'11_Fire_LowSeverity'!R41</f>
        <v>0.01</v>
      </c>
      <c r="AG41">
        <f>'11_Fire_LowSeverity'!S41</f>
        <v>5.0000000000000001E-3</v>
      </c>
      <c r="AH41">
        <f>'11_Fire_LowSeverity'!T41</f>
        <v>0.01</v>
      </c>
      <c r="AI41">
        <f>'11_Fire_LowSeverity'!U41</f>
        <v>0.01</v>
      </c>
      <c r="AJ41">
        <f>'12_Fire_ModSeverity'!S41</f>
        <v>2.5000000000000001E-3</v>
      </c>
      <c r="AK41">
        <f>'12_Fire_ModSeverity'!T41</f>
        <v>0.01</v>
      </c>
      <c r="AL41">
        <f>'12_Fire_ModSeverity'!U41</f>
        <v>1.2500000000000001E-2</v>
      </c>
      <c r="AM41">
        <f>'13_Fire_HighSeverity'!S41</f>
        <v>5.0000000000000001E-4</v>
      </c>
      <c r="AN41">
        <f>'13_Fire_HighSeverity'!T41</f>
        <v>5.0000000000000001E-3</v>
      </c>
      <c r="AO41">
        <f>'13_Fire_HighSeverity'!U41</f>
        <v>1.4999999999999999E-2</v>
      </c>
      <c r="AP41">
        <f>'11_Fire_LowSeverity'!V41</f>
        <v>0.4</v>
      </c>
      <c r="AQ41">
        <f>'11_Fire_LowSeverity'!W41</f>
        <v>0.2</v>
      </c>
      <c r="AR41">
        <f>'11_Fire_LowSeverity'!X41</f>
        <v>0.4</v>
      </c>
      <c r="AS41">
        <f>'11_Fire_LowSeverity'!Y41</f>
        <v>0.4</v>
      </c>
      <c r="AT41">
        <f>'12_Fire_ModSeverity'!W41</f>
        <v>0.1</v>
      </c>
      <c r="AU41">
        <f>'12_Fire_ModSeverity'!X41</f>
        <v>0.4</v>
      </c>
      <c r="AV41">
        <f>'12_Fire_ModSeverity'!Y41</f>
        <v>0.5</v>
      </c>
      <c r="AW41">
        <f>'13_Fire_HighSeverity'!W41</f>
        <v>2.0000000000000004E-2</v>
      </c>
      <c r="AX41">
        <f>'13_Fire_HighSeverity'!X41</f>
        <v>0.20000000000000004</v>
      </c>
      <c r="AY41">
        <f>'13_Fire_HighSeverity'!Y41</f>
        <v>0.60000000000000009</v>
      </c>
      <c r="AZ41">
        <f>'11_Fire_LowSeverity'!Z41</f>
        <v>0.1</v>
      </c>
      <c r="BA41">
        <f>'11_Fire_LowSeverity'!AA41</f>
        <v>0.05</v>
      </c>
      <c r="BB41">
        <f>'11_Fire_LowSeverity'!AB41</f>
        <v>0.1</v>
      </c>
      <c r="BC41">
        <f>'11_Fire_LowSeverity'!AC41</f>
        <v>0.1</v>
      </c>
      <c r="BD41">
        <f>'12_Fire_ModSeverity'!AA41</f>
        <v>2.5000000000000001E-2</v>
      </c>
      <c r="BE41">
        <f>'12_Fire_ModSeverity'!AB41</f>
        <v>0.1</v>
      </c>
      <c r="BF41">
        <f>'12_Fire_ModSeverity'!AC41</f>
        <v>0.125</v>
      </c>
      <c r="BG41">
        <f>'13_Fire_HighSeverity'!AA41</f>
        <v>5.000000000000001E-3</v>
      </c>
      <c r="BH41">
        <f>'13_Fire_HighSeverity'!AB41</f>
        <v>5.000000000000001E-2</v>
      </c>
      <c r="BI41">
        <f>'13_Fire_HighSeverity'!AC41</f>
        <v>0.15000000000000002</v>
      </c>
    </row>
    <row r="42" spans="1:61" x14ac:dyDescent="0.25">
      <c r="A42" s="11" t="str">
        <f>'1_Fire_Script'!A43</f>
        <v>eHERBACEOUS_PRIMARY_LAYER_PERCENT_COVER</v>
      </c>
      <c r="B42">
        <f>'11_Fire_LowSeverity'!F42</f>
        <v>0.7</v>
      </c>
      <c r="C42">
        <f>'11_Fire_LowSeverity'!G42</f>
        <v>0.35</v>
      </c>
      <c r="D42">
        <f>'11_Fire_LowSeverity'!H42</f>
        <v>0.7</v>
      </c>
      <c r="E42">
        <f>'11_Fire_LowSeverity'!I42</f>
        <v>0.7</v>
      </c>
      <c r="F42">
        <f>'12_Fire_ModSeverity'!G42</f>
        <v>0.17499999999999999</v>
      </c>
      <c r="G42">
        <f>'12_Fire_ModSeverity'!H42</f>
        <v>0.7</v>
      </c>
      <c r="H42">
        <f>'12_Fire_ModSeverity'!I42</f>
        <v>0.875</v>
      </c>
      <c r="I42">
        <f>'13_Fire_HighSeverity'!G42</f>
        <v>3.4999999999999996E-2</v>
      </c>
      <c r="J42">
        <f>'13_Fire_HighSeverity'!H42</f>
        <v>0.35</v>
      </c>
      <c r="K42">
        <f>'13_Fire_HighSeverity'!I42</f>
        <v>1.0499999999999998</v>
      </c>
      <c r="L42">
        <f>'11_Fire_LowSeverity'!J42</f>
        <v>0</v>
      </c>
      <c r="M42">
        <f>'11_Fire_LowSeverity'!K42</f>
        <v>0</v>
      </c>
      <c r="N42">
        <f>'11_Fire_LowSeverity'!L42</f>
        <v>0</v>
      </c>
      <c r="O42">
        <f>'11_Fire_LowSeverity'!M42</f>
        <v>0</v>
      </c>
      <c r="P42">
        <f>'12_Fire_ModSeverity'!K42</f>
        <v>0</v>
      </c>
      <c r="Q42">
        <f>'12_Fire_ModSeverity'!L42</f>
        <v>0</v>
      </c>
      <c r="R42">
        <f>'12_Fire_ModSeverity'!M42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'12_Fire_ModSeverity'!O42</f>
        <v>22.5</v>
      </c>
      <c r="AA42">
        <f>'12_Fire_ModSeverity'!P42</f>
        <v>90</v>
      </c>
      <c r="AB42">
        <f>'12_Fire_ModSeverity'!Q42</f>
        <v>100</v>
      </c>
      <c r="AC42">
        <f>'13_Fire_HighSeverity'!O42</f>
        <v>4.5</v>
      </c>
      <c r="AD42">
        <f>'13_Fire_HighSeverity'!P42</f>
        <v>45</v>
      </c>
      <c r="AE42">
        <f>'13_Fire_HighSeverity'!Q42</f>
        <v>100</v>
      </c>
      <c r="AF42">
        <f>'11_Fire_LowSeverity'!R42</f>
        <v>2</v>
      </c>
      <c r="AG42">
        <f>'11_Fire_LowSeverity'!S42</f>
        <v>1</v>
      </c>
      <c r="AH42">
        <f>'11_Fire_LowSeverity'!T42</f>
        <v>2</v>
      </c>
      <c r="AI42">
        <f>'11_Fire_LowSeverity'!U42</f>
        <v>2</v>
      </c>
      <c r="AJ42">
        <f>'12_Fire_ModSeverity'!S42</f>
        <v>0.5</v>
      </c>
      <c r="AK42">
        <f>'12_Fire_ModSeverity'!T42</f>
        <v>2</v>
      </c>
      <c r="AL42">
        <f>'12_Fire_ModSeverity'!U42</f>
        <v>2.5</v>
      </c>
      <c r="AM42">
        <f>'13_Fire_HighSeverity'!S42</f>
        <v>0.1</v>
      </c>
      <c r="AN42">
        <f>'13_Fire_HighSeverity'!T42</f>
        <v>1</v>
      </c>
      <c r="AO42">
        <f>'13_Fire_HighSeverity'!U42</f>
        <v>3</v>
      </c>
      <c r="AP42">
        <f>'11_Fire_LowSeverity'!V42</f>
        <v>30</v>
      </c>
      <c r="AQ42">
        <f>'11_Fire_LowSeverity'!W42</f>
        <v>15</v>
      </c>
      <c r="AR42">
        <f>'11_Fire_LowSeverity'!X42</f>
        <v>30</v>
      </c>
      <c r="AS42">
        <f>'11_Fire_LowSeverity'!Y42</f>
        <v>30</v>
      </c>
      <c r="AT42">
        <f>'12_Fire_ModSeverity'!W42</f>
        <v>7.5</v>
      </c>
      <c r="AU42">
        <f>'12_Fire_ModSeverity'!X42</f>
        <v>30</v>
      </c>
      <c r="AV42">
        <f>'12_Fire_ModSeverity'!Y42</f>
        <v>37.5</v>
      </c>
      <c r="AW42">
        <f>'13_Fire_HighSeverity'!W42</f>
        <v>1.5</v>
      </c>
      <c r="AX42">
        <f>'13_Fire_HighSeverity'!X42</f>
        <v>15</v>
      </c>
      <c r="AY42">
        <f>'13_Fire_HighSeverity'!Y42</f>
        <v>45</v>
      </c>
      <c r="AZ42">
        <f>'11_Fire_LowSeverity'!Z42</f>
        <v>20</v>
      </c>
      <c r="BA42">
        <f>'11_Fire_LowSeverity'!AA42</f>
        <v>10</v>
      </c>
      <c r="BB42">
        <f>'11_Fire_LowSeverity'!AB42</f>
        <v>20</v>
      </c>
      <c r="BC42">
        <f>'11_Fire_LowSeverity'!AC42</f>
        <v>20</v>
      </c>
      <c r="BD42">
        <f>'12_Fire_ModSeverity'!AA42</f>
        <v>5</v>
      </c>
      <c r="BE42">
        <f>'12_Fire_ModSeverity'!AB42</f>
        <v>20</v>
      </c>
      <c r="BF42">
        <f>'12_Fire_ModSeverity'!AC42</f>
        <v>25</v>
      </c>
      <c r="BG42">
        <f>'13_Fire_HighSeverity'!AA42</f>
        <v>1</v>
      </c>
      <c r="BH42">
        <f>'13_Fire_HighSeverity'!AB42</f>
        <v>10</v>
      </c>
      <c r="BI42">
        <f>'13_Fire_HighSeverity'!AC42</f>
        <v>30</v>
      </c>
    </row>
    <row r="43" spans="1:61" x14ac:dyDescent="0.25">
      <c r="A43" s="11" t="str">
        <f>'1_Fire_Script'!A44</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100</v>
      </c>
      <c r="I43">
        <f>'13_Fire_HighSeverity'!G43</f>
        <v>4.75</v>
      </c>
      <c r="J43">
        <f>'13_Fire_HighSeverity'!H43</f>
        <v>47.5</v>
      </c>
      <c r="K43">
        <f>'13_Fire_HighSeverity'!I43</f>
        <v>100</v>
      </c>
      <c r="L43">
        <f>'11_Fire_LowSeverity'!J43</f>
        <v>0</v>
      </c>
      <c r="M43">
        <f>'11_Fire_LowSeverity'!K43</f>
        <v>0</v>
      </c>
      <c r="N43">
        <f>'11_Fire_LowSeverity'!L43</f>
        <v>0</v>
      </c>
      <c r="O43">
        <f>'11_Fire_LowSeverity'!M43</f>
        <v>0</v>
      </c>
      <c r="P43">
        <f>'12_Fire_ModSeverity'!K43</f>
        <v>0</v>
      </c>
      <c r="Q43">
        <f>'12_Fire_ModSeverity'!L43</f>
        <v>0</v>
      </c>
      <c r="R43">
        <f>'12_Fire_ModSeverity'!M43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100</v>
      </c>
      <c r="AC43">
        <f>'13_Fire_HighSeverity'!O43</f>
        <v>4.25</v>
      </c>
      <c r="AD43">
        <f>'13_Fire_HighSeverity'!P43</f>
        <v>42.5</v>
      </c>
      <c r="AE43">
        <f>'13_Fire_HighSeverity'!Q43</f>
        <v>100</v>
      </c>
      <c r="AF43">
        <f>'11_Fire_LowSeverity'!R43</f>
        <v>90</v>
      </c>
      <c r="AG43">
        <f>'11_Fire_LowSeverity'!S43</f>
        <v>45</v>
      </c>
      <c r="AH43">
        <f>'11_Fire_LowSeverity'!T43</f>
        <v>90</v>
      </c>
      <c r="AI43">
        <f>'11_Fire_LowSeverity'!U43</f>
        <v>90</v>
      </c>
      <c r="AJ43">
        <f>'12_Fire_ModSeverity'!S43</f>
        <v>22.5</v>
      </c>
      <c r="AK43">
        <f>'12_Fire_ModSeverity'!T43</f>
        <v>90</v>
      </c>
      <c r="AL43">
        <f>'12_Fire_ModSeverity'!U43</f>
        <v>100</v>
      </c>
      <c r="AM43">
        <f>'13_Fire_HighSeverity'!S43</f>
        <v>4.5</v>
      </c>
      <c r="AN43">
        <f>'13_Fire_HighSeverity'!T43</f>
        <v>45</v>
      </c>
      <c r="AO43">
        <f>'13_Fire_HighSeverity'!U43</f>
        <v>100</v>
      </c>
      <c r="AP43">
        <f>'11_Fire_LowSeverity'!V43</f>
        <v>80</v>
      </c>
      <c r="AQ43">
        <f>'11_Fire_LowSeverity'!W43</f>
        <v>40</v>
      </c>
      <c r="AR43">
        <f>'11_Fire_LowSeverity'!X43</f>
        <v>80</v>
      </c>
      <c r="AS43">
        <f>'11_Fire_LowSeverity'!Y43</f>
        <v>80</v>
      </c>
      <c r="AT43">
        <f>'12_Fire_ModSeverity'!W43</f>
        <v>20</v>
      </c>
      <c r="AU43">
        <f>'12_Fire_ModSeverity'!X43</f>
        <v>80</v>
      </c>
      <c r="AV43">
        <f>'12_Fire_ModSeverity'!Y43</f>
        <v>100</v>
      </c>
      <c r="AW43">
        <f>'13_Fire_HighSeverity'!W43</f>
        <v>4</v>
      </c>
      <c r="AX43">
        <f>'13_Fire_HighSeverity'!X43</f>
        <v>40</v>
      </c>
      <c r="AY43">
        <f>'13_Fire_HighSeverity'!Y43</f>
        <v>100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75</v>
      </c>
      <c r="BG43">
        <f>'13_Fire_HighSeverity'!AA43</f>
        <v>3</v>
      </c>
      <c r="BH43">
        <f>'13_Fire_HighSeverity'!AB43</f>
        <v>30</v>
      </c>
      <c r="BI43">
        <f>'13_Fire_HighSeverity'!AC43</f>
        <v>90</v>
      </c>
    </row>
    <row r="44" spans="1:61" x14ac:dyDescent="0.25">
      <c r="A44" s="11" t="str">
        <f>'1_Fire_Script'!A45</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1.125</v>
      </c>
      <c r="I44">
        <f>'13_Fire_HighSeverity'!G44</f>
        <v>4.5000000000000005E-2</v>
      </c>
      <c r="J44">
        <f>'13_Fire_HighSeverity'!H44</f>
        <v>0.45000000000000007</v>
      </c>
      <c r="K44">
        <f>'13_Fire_HighSeverity'!I44</f>
        <v>0.45000000000000007</v>
      </c>
      <c r="L44">
        <f>'11_Fire_LowSeverity'!J44</f>
        <v>0</v>
      </c>
      <c r="M44">
        <f>'11_Fire_LowSeverity'!K44</f>
        <v>0</v>
      </c>
      <c r="N44">
        <f>'11_Fire_LowSeverity'!L44</f>
        <v>0</v>
      </c>
      <c r="O44">
        <f>'11_Fire_LowSeverity'!M44</f>
        <v>0</v>
      </c>
      <c r="P44">
        <f>'12_Fire_ModSeverity'!K44</f>
        <v>0</v>
      </c>
      <c r="Q44">
        <f>'12_Fire_ModSeverity'!L44</f>
        <v>0</v>
      </c>
      <c r="R44">
        <f>'12_Fire_ModSeverity'!M44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v>
      </c>
      <c r="AC44">
        <f>'13_Fire_HighSeverity'!O44</f>
        <v>0.05</v>
      </c>
      <c r="AD44">
        <f>'13_Fire_HighSeverity'!P44</f>
        <v>0.5</v>
      </c>
      <c r="AE44">
        <f>'13_Fire_HighSeverity'!Q44</f>
        <v>0.5</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0.5</v>
      </c>
      <c r="AM44">
        <f>'13_Fire_HighSeverity'!S44</f>
        <v>2.5000000000000001E-2</v>
      </c>
      <c r="AN44">
        <f>'13_Fire_HighSeverity'!T44</f>
        <v>0.25</v>
      </c>
      <c r="AO44">
        <f>'13_Fire_HighSeverity'!U44</f>
        <v>0.25</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v>
      </c>
      <c r="BG44">
        <f>'13_Fire_HighSeverity'!AA44</f>
        <v>0.05</v>
      </c>
      <c r="BH44">
        <f>'13_Fire_HighSeverity'!AB44</f>
        <v>0.5</v>
      </c>
      <c r="BI44">
        <f>'13_Fire_HighSeverity'!AC44</f>
        <v>0.5</v>
      </c>
    </row>
    <row r="45" spans="1:61" x14ac:dyDescent="0.25">
      <c r="A45" s="11" t="str">
        <f>'1_Fire_Script'!A46</f>
        <v>eHERBACEOUS_SECONDARY_LAYER_LOADING</v>
      </c>
      <c r="B45">
        <f>'11_Fire_LowSeverity'!F45</f>
        <v>0.1</v>
      </c>
      <c r="C45">
        <f>'11_Fire_LowSeverity'!G45</f>
        <v>0.05</v>
      </c>
      <c r="D45">
        <f>'11_Fire_LowSeverity'!H45</f>
        <v>0.1</v>
      </c>
      <c r="E45">
        <f>'11_Fire_LowSeverity'!I45</f>
        <v>0.1</v>
      </c>
      <c r="F45">
        <f>'12_Fire_ModSeverity'!G45</f>
        <v>2.5000000000000001E-2</v>
      </c>
      <c r="G45">
        <f>'12_Fire_ModSeverity'!H45</f>
        <v>0.1</v>
      </c>
      <c r="H45">
        <f>'12_Fire_ModSeverity'!I45</f>
        <v>0.125</v>
      </c>
      <c r="I45">
        <f>'13_Fire_HighSeverity'!G45</f>
        <v>5.000000000000001E-3</v>
      </c>
      <c r="J45">
        <f>'13_Fire_HighSeverity'!H45</f>
        <v>5.000000000000001E-2</v>
      </c>
      <c r="K45">
        <f>'13_Fire_HighSeverity'!I45</f>
        <v>0.15000000000000002</v>
      </c>
      <c r="L45">
        <f>'11_Fire_LowSeverity'!J45</f>
        <v>0</v>
      </c>
      <c r="M45">
        <f>'11_Fire_LowSeverity'!K45</f>
        <v>0</v>
      </c>
      <c r="N45">
        <f>'11_Fire_LowSeverity'!L45</f>
        <v>0</v>
      </c>
      <c r="O45">
        <f>'11_Fire_LowSeverity'!M45</f>
        <v>0</v>
      </c>
      <c r="P45">
        <f>'12_Fire_ModSeverity'!K45</f>
        <v>0</v>
      </c>
      <c r="Q45">
        <f>'12_Fire_ModSeverity'!L45</f>
        <v>0</v>
      </c>
      <c r="R45">
        <f>'12_Fire_ModSeverity'!M45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'12_Fire_ModSeverity'!O45</f>
        <v>2.5000000000000001E-3</v>
      </c>
      <c r="AA45">
        <f>'12_Fire_ModSeverity'!P45</f>
        <v>0.01</v>
      </c>
      <c r="AB45">
        <f>'12_Fire_ModSeverity'!Q45</f>
        <v>1.2500000000000001E-2</v>
      </c>
      <c r="AC45">
        <f>'13_Fire_HighSeverity'!O45</f>
        <v>5.0000000000000001E-4</v>
      </c>
      <c r="AD45">
        <f>'13_Fire_HighSeverity'!P45</f>
        <v>5.0000000000000001E-3</v>
      </c>
      <c r="AE45">
        <f>'13_Fire_HighSeverity'!Q45</f>
        <v>1.4999999999999999E-2</v>
      </c>
      <c r="AF45">
        <f>'11_Fire_LowSeverity'!R45</f>
        <v>0.02</v>
      </c>
      <c r="AG45">
        <f>'11_Fire_LowSeverity'!S45</f>
        <v>0.01</v>
      </c>
      <c r="AH45">
        <f>'11_Fire_LowSeverity'!T45</f>
        <v>0.02</v>
      </c>
      <c r="AI45">
        <f>'11_Fire_LowSeverity'!U45</f>
        <v>0.02</v>
      </c>
      <c r="AJ45">
        <f>'12_Fire_ModSeverity'!S45</f>
        <v>5.0000000000000001E-3</v>
      </c>
      <c r="AK45">
        <f>'12_Fire_ModSeverity'!T45</f>
        <v>0.02</v>
      </c>
      <c r="AL45">
        <f>'12_Fire_ModSeverity'!U45</f>
        <v>2.5000000000000001E-2</v>
      </c>
      <c r="AM45">
        <f>'13_Fire_HighSeverity'!S45</f>
        <v>1E-3</v>
      </c>
      <c r="AN45">
        <f>'13_Fire_HighSeverity'!T45</f>
        <v>0.01</v>
      </c>
      <c r="AO45">
        <f>'13_Fire_HighSeverity'!U45</f>
        <v>0.03</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'12_Fire_ModSeverity'!AA45</f>
        <v>2.5000000000000001E-2</v>
      </c>
      <c r="BE45">
        <f>'12_Fire_ModSeverity'!AB45</f>
        <v>0.1</v>
      </c>
      <c r="BF45">
        <f>'12_Fire_ModSeverity'!AC45</f>
        <v>0.125</v>
      </c>
      <c r="BG45">
        <f>'13_Fire_HighSeverity'!AA45</f>
        <v>5.000000000000001E-3</v>
      </c>
      <c r="BH45">
        <f>'13_Fire_HighSeverity'!AB45</f>
        <v>5.000000000000001E-2</v>
      </c>
      <c r="BI45">
        <f>'13_Fire_HighSeverity'!AC45</f>
        <v>0.15000000000000002</v>
      </c>
    </row>
    <row r="46" spans="1:61" x14ac:dyDescent="0.25">
      <c r="A46" s="11" t="str">
        <f>'1_Fire_Script'!A47</f>
        <v>eHERBACEOUS_SECONDARY_LAYER_PERCENT_COVER</v>
      </c>
      <c r="B46">
        <f>'11_Fire_LowSeverity'!F46</f>
        <v>0.2</v>
      </c>
      <c r="C46">
        <f>'11_Fire_LowSeverity'!G46</f>
        <v>0.1</v>
      </c>
      <c r="D46">
        <f>'11_Fire_LowSeverity'!H46</f>
        <v>0.2</v>
      </c>
      <c r="E46">
        <f>'11_Fire_LowSeverity'!I46</f>
        <v>0.2</v>
      </c>
      <c r="F46">
        <f>'12_Fire_ModSeverity'!G46</f>
        <v>0.05</v>
      </c>
      <c r="G46">
        <f>'12_Fire_ModSeverity'!H46</f>
        <v>0.2</v>
      </c>
      <c r="H46">
        <f>'12_Fire_ModSeverity'!I46</f>
        <v>0.25</v>
      </c>
      <c r="I46">
        <f>'13_Fire_HighSeverity'!G46</f>
        <v>1.0000000000000002E-2</v>
      </c>
      <c r="J46">
        <f>'13_Fire_HighSeverity'!H46</f>
        <v>0.10000000000000002</v>
      </c>
      <c r="K46">
        <f>'13_Fire_HighSeverity'!I46</f>
        <v>0.30000000000000004</v>
      </c>
      <c r="L46">
        <f>'11_Fire_LowSeverity'!J46</f>
        <v>0</v>
      </c>
      <c r="M46">
        <f>'11_Fire_LowSeverity'!K46</f>
        <v>0</v>
      </c>
      <c r="N46">
        <f>'11_Fire_LowSeverity'!L46</f>
        <v>0</v>
      </c>
      <c r="O46">
        <f>'11_Fire_LowSeverity'!M46</f>
        <v>0</v>
      </c>
      <c r="P46">
        <f>'12_Fire_ModSeverity'!K46</f>
        <v>0</v>
      </c>
      <c r="Q46">
        <f>'12_Fire_ModSeverity'!L46</f>
        <v>0</v>
      </c>
      <c r="R46">
        <f>'12_Fire_ModSeverity'!M46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'12_Fire_ModSeverity'!O46</f>
        <v>2</v>
      </c>
      <c r="AA46">
        <f>'12_Fire_ModSeverity'!P46</f>
        <v>8</v>
      </c>
      <c r="AB46">
        <f>'12_Fire_ModSeverity'!Q46</f>
        <v>10</v>
      </c>
      <c r="AC46">
        <f>'13_Fire_HighSeverity'!O46</f>
        <v>0.4</v>
      </c>
      <c r="AD46">
        <f>'13_Fire_HighSeverity'!P46</f>
        <v>4</v>
      </c>
      <c r="AE46">
        <f>'13_Fire_HighSeverity'!Q46</f>
        <v>12</v>
      </c>
      <c r="AF46">
        <f>'11_Fire_LowSeverity'!R46</f>
        <v>5</v>
      </c>
      <c r="AG46">
        <f>'11_Fire_LowSeverity'!S46</f>
        <v>2.5</v>
      </c>
      <c r="AH46">
        <f>'11_Fire_LowSeverity'!T46</f>
        <v>5</v>
      </c>
      <c r="AI46">
        <f>'11_Fire_LowSeverity'!U46</f>
        <v>5</v>
      </c>
      <c r="AJ46">
        <f>'12_Fire_ModSeverity'!S46</f>
        <v>1.25</v>
      </c>
      <c r="AK46">
        <f>'12_Fire_ModSeverity'!T46</f>
        <v>5</v>
      </c>
      <c r="AL46">
        <f>'12_Fire_ModSeverity'!U46</f>
        <v>6.25</v>
      </c>
      <c r="AM46">
        <f>'13_Fire_HighSeverity'!S46</f>
        <v>0.25</v>
      </c>
      <c r="AN46">
        <f>'13_Fire_HighSeverity'!T46</f>
        <v>2.5</v>
      </c>
      <c r="AO46">
        <f>'13_Fire_HighSeverity'!U46</f>
        <v>7.5</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'12_Fire_ModSeverity'!AA46</f>
        <v>5</v>
      </c>
      <c r="BE46">
        <f>'12_Fire_ModSeverity'!AB46</f>
        <v>20</v>
      </c>
      <c r="BF46">
        <f>'12_Fire_ModSeverity'!AC46</f>
        <v>25</v>
      </c>
      <c r="BG46">
        <f>'13_Fire_HighSeverity'!AA46</f>
        <v>1</v>
      </c>
      <c r="BH46">
        <f>'13_Fire_HighSeverity'!AB46</f>
        <v>10</v>
      </c>
      <c r="BI46">
        <f>'13_Fire_HighSeverity'!AC46</f>
        <v>30</v>
      </c>
    </row>
    <row r="47" spans="1:61" x14ac:dyDescent="0.25">
      <c r="A47" s="11" t="str">
        <f>'1_Fire_Script'!A48</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100</v>
      </c>
      <c r="I47">
        <f>'13_Fire_HighSeverity'!G47</f>
        <v>4.25</v>
      </c>
      <c r="J47">
        <f>'13_Fire_HighSeverity'!H47</f>
        <v>42.5</v>
      </c>
      <c r="K47">
        <f>'13_Fire_HighSeverity'!I47</f>
        <v>100</v>
      </c>
      <c r="L47">
        <f>'11_Fire_LowSeverity'!J47</f>
        <v>0</v>
      </c>
      <c r="M47">
        <f>'11_Fire_LowSeverity'!K47</f>
        <v>0</v>
      </c>
      <c r="N47">
        <f>'11_Fire_LowSeverity'!L47</f>
        <v>0</v>
      </c>
      <c r="O47">
        <f>'11_Fire_LowSeverity'!M47</f>
        <v>0</v>
      </c>
      <c r="P47">
        <f>'12_Fire_ModSeverity'!K47</f>
        <v>0</v>
      </c>
      <c r="Q47">
        <f>'12_Fire_ModSeverity'!L47</f>
        <v>0</v>
      </c>
      <c r="R47">
        <f>'12_Fire_ModSeverity'!M47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87.5</v>
      </c>
      <c r="AC47">
        <f>'13_Fire_HighSeverity'!O47</f>
        <v>3.5</v>
      </c>
      <c r="AD47">
        <f>'13_Fire_HighSeverity'!P47</f>
        <v>35</v>
      </c>
      <c r="AE47">
        <f>'13_Fire_HighSeverity'!Q47</f>
        <v>100</v>
      </c>
      <c r="AF47">
        <f>'11_Fire_LowSeverity'!R47</f>
        <v>90</v>
      </c>
      <c r="AG47">
        <f>'11_Fire_LowSeverity'!S47</f>
        <v>45</v>
      </c>
      <c r="AH47">
        <f>'11_Fire_LowSeverity'!T47</f>
        <v>90</v>
      </c>
      <c r="AI47">
        <f>'11_Fire_LowSeverity'!U47</f>
        <v>90</v>
      </c>
      <c r="AJ47">
        <f>'12_Fire_ModSeverity'!S47</f>
        <v>22.5</v>
      </c>
      <c r="AK47">
        <f>'12_Fire_ModSeverity'!T47</f>
        <v>90</v>
      </c>
      <c r="AL47">
        <f>'12_Fire_ModSeverity'!U47</f>
        <v>100</v>
      </c>
      <c r="AM47">
        <f>'13_Fire_HighSeverity'!S47</f>
        <v>4.5</v>
      </c>
      <c r="AN47">
        <f>'13_Fire_HighSeverity'!T47</f>
        <v>45</v>
      </c>
      <c r="AO47">
        <f>'13_Fire_HighSeverity'!U47</f>
        <v>100</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75</v>
      </c>
      <c r="BG47">
        <f>'13_Fire_HighSeverity'!AA47</f>
        <v>3</v>
      </c>
      <c r="BH47">
        <f>'13_Fire_HighSeverity'!AB47</f>
        <v>30</v>
      </c>
      <c r="BI47">
        <f>'13_Fire_HighSeverity'!AC47</f>
        <v>90</v>
      </c>
    </row>
    <row r="48" spans="1:61" x14ac:dyDescent="0.25">
      <c r="A48" s="11" t="str">
        <f>'1_Fire_Script'!A49</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4</v>
      </c>
      <c r="I48">
        <f>'13_Fire_HighSeverity'!G48</f>
        <v>0.2</v>
      </c>
      <c r="J48">
        <f>'13_Fire_HighSeverity'!H48</f>
        <v>2</v>
      </c>
      <c r="K48">
        <f>'13_Fire_HighSeverity'!I48</f>
        <v>4</v>
      </c>
      <c r="L48">
        <f>'11_Fire_LowSeverity'!J48</f>
        <v>1</v>
      </c>
      <c r="M48">
        <f>'11_Fire_LowSeverity'!K48</f>
        <v>0.5</v>
      </c>
      <c r="N48">
        <f>'11_Fire_LowSeverity'!L48</f>
        <v>0.625</v>
      </c>
      <c r="O48">
        <f>'11_Fire_LowSeverity'!M48</f>
        <v>1</v>
      </c>
      <c r="P48">
        <f>'12_Fire_ModSeverity'!K48</f>
        <v>0.25</v>
      </c>
      <c r="Q48">
        <f>'12_Fire_ModSeverity'!L48</f>
        <v>0.3125</v>
      </c>
      <c r="R48">
        <f>'12_Fire_ModSeverity'!M48</f>
        <v>1</v>
      </c>
      <c r="S48">
        <f>'13_Fire_HighSeverity'!K48</f>
        <v>0.05</v>
      </c>
      <c r="T48">
        <f>'13_Fire_HighSeverity'!L48</f>
        <v>0.5</v>
      </c>
      <c r="U48">
        <f>'13_Fire_HighSeverity'!M48</f>
        <v>1</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0.5</v>
      </c>
      <c r="AM48">
        <f>'13_Fire_HighSeverity'!S48</f>
        <v>2.5000000000000001E-2</v>
      </c>
      <c r="AN48">
        <f>'13_Fire_HighSeverity'!T48</f>
        <v>0.25</v>
      </c>
      <c r="AO48">
        <f>'13_Fire_HighSeverity'!U48</f>
        <v>0.5</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1</v>
      </c>
      <c r="AW48">
        <f>'13_Fire_HighSeverity'!W48</f>
        <v>0.05</v>
      </c>
      <c r="AX48">
        <f>'13_Fire_HighSeverity'!X48</f>
        <v>0.5</v>
      </c>
      <c r="AY48">
        <f>'13_Fire_HighSeverity'!Y48</f>
        <v>1</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0.5</v>
      </c>
      <c r="BG48">
        <f>'13_Fire_HighSeverity'!AA48</f>
        <v>2.5000000000000001E-2</v>
      </c>
      <c r="BH48">
        <f>'13_Fire_HighSeverity'!AB48</f>
        <v>0.25</v>
      </c>
      <c r="BI48">
        <f>'13_Fire_HighSeverity'!AC48</f>
        <v>0.5</v>
      </c>
    </row>
    <row r="49" spans="1:61" x14ac:dyDescent="0.25">
      <c r="A49" s="11" t="str">
        <f>'1_Fire_Script'!A50</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70</v>
      </c>
      <c r="I49">
        <f>'13_Fire_HighSeverity'!G49</f>
        <v>3.5</v>
      </c>
      <c r="J49">
        <f>'13_Fire_HighSeverity'!H49</f>
        <v>35</v>
      </c>
      <c r="K49">
        <f>'13_Fire_HighSeverity'!I49</f>
        <v>70</v>
      </c>
      <c r="L49">
        <f>'11_Fire_LowSeverity'!J49</f>
        <v>50</v>
      </c>
      <c r="M49">
        <f>'11_Fire_LowSeverity'!K49</f>
        <v>25</v>
      </c>
      <c r="N49">
        <f>'11_Fire_LowSeverity'!L49</f>
        <v>31.25</v>
      </c>
      <c r="O49">
        <f>'11_Fire_LowSeverity'!M49</f>
        <v>50</v>
      </c>
      <c r="P49">
        <f>'12_Fire_ModSeverity'!K49</f>
        <v>12.5</v>
      </c>
      <c r="Q49">
        <f>'12_Fire_ModSeverity'!L49</f>
        <v>15.625</v>
      </c>
      <c r="R49">
        <f>'12_Fire_ModSeverity'!M49</f>
        <v>50</v>
      </c>
      <c r="S49">
        <f>'13_Fire_HighSeverity'!K49</f>
        <v>2.5</v>
      </c>
      <c r="T49">
        <f>'13_Fire_HighSeverity'!L49</f>
        <v>25</v>
      </c>
      <c r="U49">
        <f>'13_Fire_HighSeverity'!M49</f>
        <v>50</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30</v>
      </c>
      <c r="AM49">
        <f>'13_Fire_HighSeverity'!S49</f>
        <v>1.5</v>
      </c>
      <c r="AN49">
        <f>'13_Fire_HighSeverity'!T49</f>
        <v>15</v>
      </c>
      <c r="AO49">
        <f>'13_Fire_HighSeverity'!U49</f>
        <v>30</v>
      </c>
      <c r="AP49">
        <f>'11_Fire_LowSeverity'!V49</f>
        <v>40</v>
      </c>
      <c r="AQ49">
        <f>'11_Fire_LowSeverity'!W49</f>
        <v>20</v>
      </c>
      <c r="AR49">
        <f>'11_Fire_LowSeverity'!X49</f>
        <v>25</v>
      </c>
      <c r="AS49">
        <f>'11_Fire_LowSeverity'!Y49</f>
        <v>40</v>
      </c>
      <c r="AT49">
        <f>'12_Fire_ModSeverity'!W49</f>
        <v>10</v>
      </c>
      <c r="AU49">
        <f>'12_Fire_ModSeverity'!X49</f>
        <v>12.5</v>
      </c>
      <c r="AV49">
        <f>'12_Fire_ModSeverity'!Y49</f>
        <v>40</v>
      </c>
      <c r="AW49">
        <f>'13_Fire_HighSeverity'!W49</f>
        <v>2</v>
      </c>
      <c r="AX49">
        <f>'13_Fire_HighSeverity'!X49</f>
        <v>20</v>
      </c>
      <c r="AY49">
        <f>'13_Fire_HighSeverity'!Y49</f>
        <v>40</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15</v>
      </c>
      <c r="BG49">
        <f>'13_Fire_HighSeverity'!AA49</f>
        <v>0.75</v>
      </c>
      <c r="BH49">
        <f>'13_Fire_HighSeverity'!AB49</f>
        <v>7.5</v>
      </c>
      <c r="BI49">
        <f>'13_Fire_HighSeverity'!AC49</f>
        <v>15</v>
      </c>
    </row>
    <row r="50" spans="1:61" x14ac:dyDescent="0.25">
      <c r="A50" s="11" t="str">
        <f>'1_Fire_Script'!A51</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2</v>
      </c>
      <c r="I50">
        <f>'13_Fire_HighSeverity'!G50</f>
        <v>0.1</v>
      </c>
      <c r="J50">
        <f>'13_Fire_HighSeverity'!H50</f>
        <v>1</v>
      </c>
      <c r="K50">
        <f>'13_Fire_HighSeverity'!I50</f>
        <v>2</v>
      </c>
      <c r="L50">
        <f>'11_Fire_LowSeverity'!J50</f>
        <v>1</v>
      </c>
      <c r="M50">
        <f>'11_Fire_LowSeverity'!K50</f>
        <v>0.5</v>
      </c>
      <c r="N50">
        <f>'11_Fire_LowSeverity'!L50</f>
        <v>0.625</v>
      </c>
      <c r="O50">
        <f>'11_Fire_LowSeverity'!M50</f>
        <v>1</v>
      </c>
      <c r="P50">
        <f>'12_Fire_ModSeverity'!K50</f>
        <v>0.25</v>
      </c>
      <c r="Q50">
        <f>'12_Fire_ModSeverity'!L50</f>
        <v>0.3125</v>
      </c>
      <c r="R50">
        <f>'12_Fire_ModSeverity'!M50</f>
        <v>1</v>
      </c>
      <c r="S50">
        <f>'13_Fire_HighSeverity'!K50</f>
        <v>0.05</v>
      </c>
      <c r="T50">
        <f>'13_Fire_HighSeverity'!L50</f>
        <v>0.5</v>
      </c>
      <c r="U50">
        <f>'13_Fire_HighSeverity'!M50</f>
        <v>1</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0.5</v>
      </c>
      <c r="AM50">
        <f>'13_Fire_HighSeverity'!S50</f>
        <v>2.5000000000000001E-2</v>
      </c>
      <c r="AN50">
        <f>'13_Fire_HighSeverity'!T50</f>
        <v>0.25</v>
      </c>
      <c r="AO50">
        <f>'13_Fire_HighSeverity'!U50</f>
        <v>0.5</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1</v>
      </c>
      <c r="AW50">
        <f>'13_Fire_HighSeverity'!W50</f>
        <v>0.05</v>
      </c>
      <c r="AX50">
        <f>'13_Fire_HighSeverity'!X50</f>
        <v>0.5</v>
      </c>
      <c r="AY50">
        <f>'13_Fire_HighSeverity'!Y50</f>
        <v>1</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0.30000000000000004</v>
      </c>
      <c r="BG50">
        <f>'13_Fire_HighSeverity'!AA50</f>
        <v>1.4999999999999999E-2</v>
      </c>
      <c r="BH50">
        <f>'13_Fire_HighSeverity'!AB50</f>
        <v>0.15</v>
      </c>
      <c r="BI50">
        <f>'13_Fire_HighSeverity'!AC50</f>
        <v>0.3</v>
      </c>
    </row>
    <row r="51" spans="1:61" x14ac:dyDescent="0.25">
      <c r="A51" s="11" t="str">
        <f>'1_Fire_Script'!A52</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1.5</v>
      </c>
      <c r="I51">
        <f>'13_Fire_HighSeverity'!G51</f>
        <v>7.5000000000000011E-2</v>
      </c>
      <c r="J51">
        <f>'13_Fire_HighSeverity'!H51</f>
        <v>0.75000000000000011</v>
      </c>
      <c r="K51">
        <f>'13_Fire_HighSeverity'!I51</f>
        <v>1.5000000000000002</v>
      </c>
      <c r="L51">
        <f>'11_Fire_LowSeverity'!J51</f>
        <v>1</v>
      </c>
      <c r="M51">
        <f>'11_Fire_LowSeverity'!K51</f>
        <v>0.5</v>
      </c>
      <c r="N51">
        <f>'11_Fire_LowSeverity'!L51</f>
        <v>0.625</v>
      </c>
      <c r="O51">
        <f>'11_Fire_LowSeverity'!M51</f>
        <v>1</v>
      </c>
      <c r="P51">
        <f>'12_Fire_ModSeverity'!K51</f>
        <v>0.25</v>
      </c>
      <c r="Q51">
        <f>'12_Fire_ModSeverity'!L51</f>
        <v>0.3125</v>
      </c>
      <c r="R51">
        <f>'12_Fire_ModSeverity'!M51</f>
        <v>1</v>
      </c>
      <c r="S51">
        <f>'13_Fire_HighSeverity'!K51</f>
        <v>0.05</v>
      </c>
      <c r="T51">
        <f>'13_Fire_HighSeverity'!L51</f>
        <v>0.5</v>
      </c>
      <c r="U51">
        <f>'13_Fire_HighSeverity'!M51</f>
        <v>1</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0.2</v>
      </c>
      <c r="AM51">
        <f>'13_Fire_HighSeverity'!S51</f>
        <v>1.0000000000000002E-2</v>
      </c>
      <c r="AN51">
        <f>'13_Fire_HighSeverity'!T51</f>
        <v>0.10000000000000002</v>
      </c>
      <c r="AO51">
        <f>'13_Fire_HighSeverity'!U51</f>
        <v>0.20000000000000004</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0.5</v>
      </c>
      <c r="AW51">
        <f>'13_Fire_HighSeverity'!W51</f>
        <v>2.5000000000000001E-2</v>
      </c>
      <c r="AX51">
        <f>'13_Fire_HighSeverity'!X51</f>
        <v>0.25</v>
      </c>
      <c r="AY51">
        <f>'13_Fire_HighSeverity'!Y51</f>
        <v>0.5</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0.4</v>
      </c>
      <c r="BG51">
        <f>'13_Fire_HighSeverity'!AA51</f>
        <v>2.0000000000000004E-2</v>
      </c>
      <c r="BH51">
        <f>'13_Fire_HighSeverity'!AB51</f>
        <v>0.20000000000000004</v>
      </c>
      <c r="BI51">
        <f>'13_Fire_HighSeverity'!AC51</f>
        <v>0.40000000000000008</v>
      </c>
    </row>
    <row r="52" spans="1:61" x14ac:dyDescent="0.25">
      <c r="A52" s="11" t="str">
        <f>'1_Fire_Script'!A53</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1</v>
      </c>
      <c r="I52">
        <f>'13_Fire_HighSeverity'!G52</f>
        <v>0.05</v>
      </c>
      <c r="J52">
        <f>'13_Fire_HighSeverity'!H52</f>
        <v>0.5</v>
      </c>
      <c r="K52">
        <f>'13_Fire_HighSeverity'!I52</f>
        <v>1</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0.5</v>
      </c>
      <c r="S52">
        <f>'13_Fire_HighSeverity'!K52</f>
        <v>2.5000000000000001E-2</v>
      </c>
      <c r="T52">
        <f>'13_Fire_HighSeverity'!L52</f>
        <v>0.25</v>
      </c>
      <c r="U52">
        <f>'13_Fire_HighSeverity'!M52</f>
        <v>0.5</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0.1</v>
      </c>
      <c r="AM52">
        <f>'13_Fire_HighSeverity'!S52</f>
        <v>5.000000000000001E-3</v>
      </c>
      <c r="AN52">
        <f>'13_Fire_HighSeverity'!T52</f>
        <v>5.000000000000001E-2</v>
      </c>
      <c r="AO52">
        <f>'13_Fire_HighSeverity'!U52</f>
        <v>0.10000000000000002</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0.30000000000000004</v>
      </c>
      <c r="AW52">
        <f>'13_Fire_HighSeverity'!W52</f>
        <v>1.4999999999999999E-2</v>
      </c>
      <c r="AX52">
        <f>'13_Fire_HighSeverity'!X52</f>
        <v>0.15</v>
      </c>
      <c r="AY52">
        <f>'13_Fire_HighSeverity'!Y52</f>
        <v>0.3</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2.0000000000000004E-2</v>
      </c>
      <c r="BG52">
        <f>'13_Fire_HighSeverity'!AA52</f>
        <v>1E-3</v>
      </c>
      <c r="BH52">
        <f>'13_Fire_HighSeverity'!AB52</f>
        <v>0.01</v>
      </c>
      <c r="BI52">
        <f>'13_Fire_HighSeverity'!AC52</f>
        <v>0.02</v>
      </c>
    </row>
    <row r="53" spans="1:61" x14ac:dyDescent="0.25">
      <c r="A53" s="11" t="str">
        <f>'1_Fire_Script'!A54</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'13_Fire_HighSeverity'!S53</f>
        <v>0.5</v>
      </c>
      <c r="AN53">
        <f>'13_Fire_HighSeverity'!T53</f>
        <v>0.375</v>
      </c>
      <c r="AO53">
        <f>'13_Fire_HighSeverity'!U53</f>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'13_Fire_HighSeverity'!AA53</f>
        <v>0.25</v>
      </c>
      <c r="BH53">
        <f>'13_Fire_HighSeverity'!AB53</f>
        <v>0.1875</v>
      </c>
      <c r="BI53">
        <f>'13_Fire_HighSeverity'!AC53</f>
        <v>9.375E-2</v>
      </c>
    </row>
    <row r="54" spans="1:61" x14ac:dyDescent="0.25">
      <c r="A54" s="11" t="str">
        <f>'1_Fire_Script'!A55</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'13_Fire_HighSeverity'!S54</f>
        <v>0</v>
      </c>
      <c r="AN54">
        <f>'13_Fire_HighSeverity'!T54</f>
        <v>0</v>
      </c>
      <c r="AO54">
        <f>'13_Fire_HighSeverity'!U54</f>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'13_Fire_HighSeverity'!AA54</f>
        <v>0</v>
      </c>
      <c r="BH54">
        <f>'13_Fire_HighSeverity'!AB54</f>
        <v>0</v>
      </c>
      <c r="BI54">
        <f>'13_Fire_HighSeverity'!AC54</f>
        <v>0</v>
      </c>
    </row>
    <row r="55" spans="1:61" x14ac:dyDescent="0.25">
      <c r="A55" s="11" t="str">
        <f>'1_Fire_Script'!A56</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'13_Fire_HighSeverity'!S55</f>
        <v>0</v>
      </c>
      <c r="AN55">
        <f>'13_Fire_HighSeverity'!T55</f>
        <v>0</v>
      </c>
      <c r="AO55">
        <f>'13_Fire_HighSeverity'!U55</f>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'13_Fire_HighSeverity'!AA55</f>
        <v>0</v>
      </c>
      <c r="BH55">
        <f>'13_Fire_HighSeverity'!AB55</f>
        <v>0</v>
      </c>
      <c r="BI55">
        <f>'13_Fire_HighSeverity'!AC55</f>
        <v>0</v>
      </c>
    </row>
    <row r="56" spans="1:61" x14ac:dyDescent="0.25">
      <c r="A56" s="11" t="str">
        <f>'1_Fire_Script'!A57</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4.875</v>
      </c>
      <c r="H56">
        <f>'12_Fire_ModSeverity'!I56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0.5625</v>
      </c>
      <c r="AL56">
        <f>'12_Fire_ModSeverity'!U56</f>
        <v>0.84375</v>
      </c>
      <c r="AM56">
        <f>'13_Fire_HighSeverity'!S56</f>
        <v>0.25</v>
      </c>
      <c r="AN56">
        <f>'13_Fire_HighSeverity'!T56</f>
        <v>0.375</v>
      </c>
      <c r="AO56">
        <f>'13_Fire_HighSeverity'!U56</f>
        <v>0.5625</v>
      </c>
      <c r="AP56">
        <f>'11_Fire_LowSeverity'!V56</f>
        <v>0.75</v>
      </c>
      <c r="AQ56">
        <f>'11_Fire_LowSeverity'!W56</f>
        <v>0.67500000000000004</v>
      </c>
      <c r="AR56">
        <f>'11_Fire_LowSeverity'!X56</f>
        <v>0.94500000000000006</v>
      </c>
      <c r="AS56">
        <f>'11_Fire_LowSeverity'!Y56</f>
        <v>1.35</v>
      </c>
      <c r="AT56">
        <f>'12_Fire_ModSeverity'!W56</f>
        <v>0.5625</v>
      </c>
      <c r="AU56">
        <f>'12_Fire_ModSeverity'!X56</f>
        <v>0.78749999999999998</v>
      </c>
      <c r="AV56">
        <f>'12_Fire_ModSeverity'!Y56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0.234375</v>
      </c>
      <c r="BG56">
        <f>'13_Fire_HighSeverity'!AA56</f>
        <v>0</v>
      </c>
      <c r="BH56">
        <f>'13_Fire_HighSeverity'!AB56</f>
        <v>6.25E-2</v>
      </c>
      <c r="BI56">
        <f>'13_Fire_HighSeverity'!AC56</f>
        <v>0.15625</v>
      </c>
    </row>
    <row r="57" spans="1:61" x14ac:dyDescent="0.25">
      <c r="A57" s="11" t="str">
        <f>'1_Fire_Script'!A58</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10.5</v>
      </c>
      <c r="H57">
        <f>'12_Fire_ModSeverity'!I57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'13_Fire_HighSeverity'!S57</f>
        <v>0</v>
      </c>
      <c r="AN57">
        <f>'13_Fire_HighSeverity'!T57</f>
        <v>0</v>
      </c>
      <c r="AO57">
        <f>'13_Fire_HighSeverity'!U57</f>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0.31874999999999998</v>
      </c>
      <c r="AV57">
        <f>'12_Fire_ModSeverity'!Y57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'13_Fire_HighSeverity'!AA57</f>
        <v>0</v>
      </c>
      <c r="BH57">
        <f>'13_Fire_HighSeverity'!AB57</f>
        <v>0</v>
      </c>
      <c r="BI57">
        <f>'13_Fire_HighSeverity'!AC57</f>
        <v>0</v>
      </c>
    </row>
    <row r="58" spans="1:61" x14ac:dyDescent="0.25">
      <c r="A58" s="11" t="str">
        <f>'1_Fire_Script'!A59</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'13_Fire_HighSeverity'!S58</f>
        <v>0</v>
      </c>
      <c r="AN58">
        <f>'13_Fire_HighSeverity'!T58</f>
        <v>0</v>
      </c>
      <c r="AO58">
        <f>'13_Fire_HighSeverity'!U58</f>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'13_Fire_HighSeverity'!AA58</f>
        <v>0</v>
      </c>
      <c r="BH58">
        <f>'13_Fire_HighSeverity'!AB58</f>
        <v>0</v>
      </c>
      <c r="BI58">
        <f>'13_Fire_HighSeverity'!AC58</f>
        <v>0</v>
      </c>
    </row>
    <row r="59" spans="1:61" x14ac:dyDescent="0.25">
      <c r="A59" s="11" t="str">
        <f>'1_Fire_Script'!A60</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'13_Fire_HighSeverity'!S59</f>
        <v>3.5</v>
      </c>
      <c r="AN59">
        <f>'13_Fire_HighSeverity'!T59</f>
        <v>3.5</v>
      </c>
      <c r="AO59">
        <f>'13_Fire_HighSeverity'!U59</f>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'13_Fire_HighSeverity'!AA59</f>
        <v>0</v>
      </c>
      <c r="BH59">
        <f>'13_Fire_HighSeverity'!AB59</f>
        <v>0</v>
      </c>
      <c r="BI59">
        <f>'13_Fire_HighSeverity'!AC59</f>
        <v>0</v>
      </c>
    </row>
    <row r="60" spans="1:61" x14ac:dyDescent="0.25">
      <c r="A60" s="11" t="str">
        <f>'1_Fire_Script'!A61</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'13_Fire_HighSeverity'!S60</f>
        <v>2</v>
      </c>
      <c r="AN60">
        <f>'13_Fire_HighSeverity'!T60</f>
        <v>2</v>
      </c>
      <c r="AO60">
        <f>'13_Fire_HighSeverity'!U60</f>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'13_Fire_HighSeverity'!AA60</f>
        <v>0</v>
      </c>
      <c r="BH60">
        <f>'13_Fire_HighSeverity'!AB60</f>
        <v>0</v>
      </c>
      <c r="BI60">
        <f>'13_Fire_HighSeverity'!AC60</f>
        <v>0</v>
      </c>
    </row>
    <row r="61" spans="1:61" x14ac:dyDescent="0.25">
      <c r="A61" s="11" t="str">
        <f>'1_Fire_Script'!A62</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'13_Fire_HighSeverity'!S61</f>
        <v>50</v>
      </c>
      <c r="AN61">
        <f>'13_Fire_HighSeverity'!T61</f>
        <v>50</v>
      </c>
      <c r="AO61">
        <f>'13_Fire_HighSeverity'!U61</f>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'13_Fire_HighSeverity'!AA61</f>
        <v>0</v>
      </c>
      <c r="BH61">
        <f>'13_Fire_HighSeverity'!AB61</f>
        <v>0</v>
      </c>
      <c r="BI61">
        <f>'13_Fire_HighSeverity'!AC61</f>
        <v>0</v>
      </c>
    </row>
    <row r="62" spans="1:61" x14ac:dyDescent="0.25">
      <c r="A62" s="11" t="str">
        <f>'1_Fire_Script'!A63</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'13_Fire_HighSeverity'!S62</f>
        <v>1.75</v>
      </c>
      <c r="AN62">
        <f>'13_Fire_HighSeverity'!T62</f>
        <v>1.75</v>
      </c>
      <c r="AO62">
        <f>'13_Fire_HighSeverity'!U62</f>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'13_Fire_HighSeverity'!AA62</f>
        <v>5</v>
      </c>
      <c r="BH62">
        <f>'13_Fire_HighSeverity'!AB62</f>
        <v>5</v>
      </c>
      <c r="BI62">
        <f>'13_Fire_HighSeverity'!AC62</f>
        <v>5</v>
      </c>
    </row>
    <row r="63" spans="1:61" x14ac:dyDescent="0.25">
      <c r="A63" s="11" t="str">
        <f>'1_Fire_Script'!A64</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'13_Fire_HighSeverity'!S63</f>
        <v>1</v>
      </c>
      <c r="AN63">
        <f>'13_Fire_HighSeverity'!T63</f>
        <v>1</v>
      </c>
      <c r="AO63">
        <f>'13_Fire_HighSeverity'!U63</f>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'13_Fire_HighSeverity'!AA63</f>
        <v>0.5</v>
      </c>
      <c r="BH63">
        <f>'13_Fire_HighSeverity'!AB63</f>
        <v>0.5</v>
      </c>
      <c r="BI63">
        <f>'13_Fire_HighSeverity'!AC63</f>
        <v>0.5</v>
      </c>
    </row>
    <row r="64" spans="1:61" x14ac:dyDescent="0.25">
      <c r="A64" s="11" t="str">
        <f>'1_Fire_Script'!A65</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'13_Fire_HighSeverity'!S64</f>
        <v>25</v>
      </c>
      <c r="AN64">
        <f>'13_Fire_HighSeverity'!T64</f>
        <v>25</v>
      </c>
      <c r="AO64">
        <f>'13_Fire_HighSeverity'!U64</f>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'13_Fire_HighSeverity'!AA64</f>
        <v>1.5</v>
      </c>
      <c r="BH64">
        <f>'13_Fire_HighSeverity'!AB64</f>
        <v>1.5</v>
      </c>
      <c r="BI64">
        <f>'13_Fire_HighSeverity'!AC64</f>
        <v>1.5</v>
      </c>
    </row>
    <row r="65" spans="1:61" x14ac:dyDescent="0.25">
      <c r="A65" s="11" t="str">
        <f>'1_Fire_Script'!A66</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'13_Fire_HighSeverity'!S65</f>
        <v>0</v>
      </c>
      <c r="AN65">
        <f>'13_Fire_HighSeverity'!T65</f>
        <v>0</v>
      </c>
      <c r="AO65">
        <f>'13_Fire_HighSeverity'!U65</f>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'13_Fire_HighSeverity'!AA65</f>
        <v>0</v>
      </c>
      <c r="BH65">
        <f>'13_Fire_HighSeverity'!AB65</f>
        <v>0</v>
      </c>
      <c r="BI65">
        <f>'13_Fire_HighSeverity'!AC65</f>
        <v>0</v>
      </c>
    </row>
    <row r="66" spans="1:61" x14ac:dyDescent="0.25">
      <c r="A66" s="11" t="str">
        <f>'1_Fire_Script'!A67</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'13_Fire_HighSeverity'!S66</f>
        <v>0</v>
      </c>
      <c r="AN66">
        <f>'13_Fire_HighSeverity'!T66</f>
        <v>0</v>
      </c>
      <c r="AO66">
        <f>'13_Fire_HighSeverity'!U66</f>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'13_Fire_HighSeverity'!AA66</f>
        <v>0</v>
      </c>
      <c r="BH66">
        <f>'13_Fire_HighSeverity'!AB66</f>
        <v>0</v>
      </c>
      <c r="BI66">
        <f>'13_Fire_HighSeverity'!AC66</f>
        <v>0</v>
      </c>
    </row>
    <row r="67" spans="1:61" x14ac:dyDescent="0.25">
      <c r="A67" s="11" t="str">
        <f>'1_Fire_Script'!A68</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'13_Fire_HighSeverity'!S67</f>
        <v>0</v>
      </c>
      <c r="AN67">
        <f>'13_Fire_HighSeverity'!T67</f>
        <v>0</v>
      </c>
      <c r="AO67">
        <f>'13_Fire_HighSeverity'!U67</f>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'13_Fire_HighSeverity'!AA67</f>
        <v>0</v>
      </c>
      <c r="BH67">
        <f>'13_Fire_HighSeverity'!AB67</f>
        <v>0</v>
      </c>
      <c r="BI67">
        <f>'13_Fire_HighSeverity'!AC67</f>
        <v>0</v>
      </c>
    </row>
    <row r="68" spans="1:61" x14ac:dyDescent="0.25">
      <c r="A68" s="11" t="str">
        <f>'1_Fire_Script'!A69</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7.0307099999999997E-2</v>
      </c>
      <c r="G68">
        <f>'12_Fire_ModSeverity'!H68</f>
        <v>7.0307099999999997E-2</v>
      </c>
      <c r="H68">
        <f>'12_Fire_ModSeverity'!I68</f>
        <v>7.0307099999999997E-2</v>
      </c>
      <c r="I68">
        <f>'13_Fire_HighSeverity'!G68</f>
        <v>7.0307099999999997E-2</v>
      </c>
      <c r="J68">
        <f>'13_Fire_HighSeverity'!H68</f>
        <v>7.0307099999999997E-2</v>
      </c>
      <c r="K68">
        <f>'13_Fire_HighSeverity'!I68</f>
        <v>7.0307099999999997E-2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7.3629899999999998E-2</v>
      </c>
      <c r="AK68">
        <f>'12_Fire_ModSeverity'!T68</f>
        <v>7.3629899999999998E-2</v>
      </c>
      <c r="AL68">
        <f>'12_Fire_ModSeverity'!U68</f>
        <v>7.3629899999999998E-2</v>
      </c>
      <c r="AM68">
        <f>'13_Fire_HighSeverity'!S68</f>
        <v>7.3629899999999998E-2</v>
      </c>
      <c r="AN68">
        <f>'13_Fire_HighSeverity'!T68</f>
        <v>7.3629899999999998E-2</v>
      </c>
      <c r="AO68">
        <f>'13_Fire_HighSeverity'!U68</f>
        <v>7.3629899999999998E-2</v>
      </c>
      <c r="AP68">
        <f>'11_Fire_LowSeverity'!V68</f>
        <v>0.13589300000000001</v>
      </c>
      <c r="AQ68">
        <f>'11_Fire_LowSeverity'!W68</f>
        <v>0.10191975</v>
      </c>
      <c r="AR68">
        <f>'11_Fire_LowSeverity'!X68</f>
        <v>0.10191975</v>
      </c>
      <c r="AS68">
        <f>'11_Fire_LowSeverity'!Y68</f>
        <v>0.10191975</v>
      </c>
      <c r="AT68">
        <f>'12_Fire_ModSeverity'!W68</f>
        <v>0.12230370000000002</v>
      </c>
      <c r="AU68">
        <f>'12_Fire_ModSeverity'!X68</f>
        <v>0.12230370000000002</v>
      </c>
      <c r="AV68">
        <f>'12_Fire_ModSeverity'!Y68</f>
        <v>0.12230370000000002</v>
      </c>
      <c r="AW68">
        <f>'13_Fire_HighSeverity'!W68</f>
        <v>0.12230370000000002</v>
      </c>
      <c r="AX68">
        <f>'13_Fire_HighSeverity'!X68</f>
        <v>0.12230370000000002</v>
      </c>
      <c r="AY68">
        <f>'13_Fire_HighSeverity'!Y68</f>
        <v>0.12230370000000002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'13_Fire_HighSeverity'!AA68</f>
        <v>0</v>
      </c>
      <c r="BH68">
        <f>'13_Fire_HighSeverity'!AB68</f>
        <v>0</v>
      </c>
      <c r="BI68">
        <f>'13_Fire_HighSeverity'!AC68</f>
        <v>0</v>
      </c>
    </row>
    <row r="69" spans="1:61" x14ac:dyDescent="0.25">
      <c r="A69" s="11" t="str">
        <f>'1_Fire_Script'!A70</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'13_Fire_HighSeverity'!S69</f>
        <v>0</v>
      </c>
      <c r="AN69">
        <f>'13_Fire_HighSeverity'!T69</f>
        <v>0</v>
      </c>
      <c r="AO69">
        <f>'13_Fire_HighSeverity'!U69</f>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'13_Fire_HighSeverity'!AA69</f>
        <v>0</v>
      </c>
      <c r="BH69">
        <f>'13_Fire_HighSeverity'!AB69</f>
        <v>0</v>
      </c>
      <c r="BI69">
        <f>'13_Fire_HighSeverity'!AC69</f>
        <v>0</v>
      </c>
    </row>
    <row r="70" spans="1:61" x14ac:dyDescent="0.25">
      <c r="A70" s="11" t="str">
        <f>'1_Fire_Script'!A71</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'13_Fire_HighSeverity'!S70</f>
        <v>0</v>
      </c>
      <c r="AN70">
        <f>'13_Fire_HighSeverity'!T70</f>
        <v>0</v>
      </c>
      <c r="AO70">
        <f>'13_Fire_HighSeverity'!U70</f>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'13_Fire_HighSeverity'!AA70</f>
        <v>0</v>
      </c>
      <c r="BH70">
        <f>'13_Fire_HighSeverity'!AB70</f>
        <v>0</v>
      </c>
      <c r="BI70">
        <f>'13_Fire_HighSeverity'!AC70</f>
        <v>0</v>
      </c>
    </row>
    <row r="71" spans="1:61" x14ac:dyDescent="0.25">
      <c r="A71" s="11" t="str">
        <f>'1_Fire_Script'!A72</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'13_Fire_HighSeverity'!S71</f>
        <v>0</v>
      </c>
      <c r="AN71">
        <f>'13_Fire_HighSeverity'!T71</f>
        <v>0</v>
      </c>
      <c r="AO71">
        <f>'13_Fire_HighSeverity'!U71</f>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'13_Fire_HighSeverity'!AA71</f>
        <v>0</v>
      </c>
      <c r="BH71">
        <f>'13_Fire_HighSeverity'!AB71</f>
        <v>0</v>
      </c>
      <c r="BI71">
        <f>'13_Fire_HighSeverity'!AC71</f>
        <v>0</v>
      </c>
    </row>
    <row r="72" spans="1:61" x14ac:dyDescent="0.25">
      <c r="A72" s="11" t="str">
        <f>'1_Fire_Script'!A73</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'13_Fire_HighSeverity'!S72</f>
        <v>0</v>
      </c>
      <c r="AN72">
        <f>'13_Fire_HighSeverity'!T72</f>
        <v>0</v>
      </c>
      <c r="AO72">
        <f>'13_Fire_HighSeverity'!U72</f>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'13_Fire_HighSeverity'!AA72</f>
        <v>0</v>
      </c>
      <c r="BH72">
        <f>'13_Fire_HighSeverity'!AB72</f>
        <v>0</v>
      </c>
      <c r="BI72">
        <f>'13_Fire_HighSeverity'!AC72</f>
        <v>0</v>
      </c>
    </row>
    <row r="73" spans="1:61" x14ac:dyDescent="0.25">
      <c r="A73" s="11" t="str">
        <f>'1_Fire_Script'!A74</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'13_Fire_HighSeverity'!S73</f>
        <v>0</v>
      </c>
      <c r="AN73">
        <f>'13_Fire_HighSeverity'!T73</f>
        <v>0</v>
      </c>
      <c r="AO73">
        <f>'13_Fire_HighSeverity'!U73</f>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'13_Fire_HighSeverity'!AA73</f>
        <v>0</v>
      </c>
      <c r="BH73">
        <f>'13_Fire_HighSeverity'!AB73</f>
        <v>0</v>
      </c>
      <c r="BI73">
        <f>'13_Fire_HighSeverity'!AC73</f>
        <v>0</v>
      </c>
    </row>
    <row r="74" spans="1:61" x14ac:dyDescent="0.25">
      <c r="A74" s="11" t="str">
        <f>'1_Fire_Script'!A75</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'13_Fire_HighSeverity'!S74</f>
        <v>0</v>
      </c>
      <c r="AN74">
        <f>'13_Fire_HighSeverity'!T74</f>
        <v>0</v>
      </c>
      <c r="AO74">
        <f>'13_Fire_HighSeverity'!U74</f>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'13_Fire_HighSeverity'!AA74</f>
        <v>40</v>
      </c>
      <c r="BH74">
        <f>'13_Fire_HighSeverity'!AB74</f>
        <v>40</v>
      </c>
      <c r="BI74">
        <f>'13_Fire_HighSeverity'!AC74</f>
        <v>40</v>
      </c>
    </row>
    <row r="75" spans="1:61" x14ac:dyDescent="0.25">
      <c r="A75" s="11" t="str">
        <f>'1_Fire_Script'!A76</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'13_Fire_HighSeverity'!S75</f>
        <v>100</v>
      </c>
      <c r="AN75">
        <f>'13_Fire_HighSeverity'!T75</f>
        <v>100</v>
      </c>
      <c r="AO75">
        <f>'13_Fire_HighSeverity'!U75</f>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'13_Fire_HighSeverity'!AA75</f>
        <v>0</v>
      </c>
      <c r="BH75">
        <f>'13_Fire_HighSeverity'!AB75</f>
        <v>0</v>
      </c>
      <c r="BI75">
        <f>'13_Fire_HighSeverity'!AC75</f>
        <v>0</v>
      </c>
    </row>
    <row r="76" spans="1:61" x14ac:dyDescent="0.25">
      <c r="A76" s="11" t="str">
        <f>'1_Fire_Script'!A77</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'13_Fire_HighSeverity'!S76</f>
        <v>0</v>
      </c>
      <c r="AN76">
        <f>'13_Fire_HighSeverity'!T76</f>
        <v>0</v>
      </c>
      <c r="AO76">
        <f>'13_Fire_HighSeverity'!U76</f>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'13_Fire_HighSeverity'!AA76</f>
        <v>60</v>
      </c>
      <c r="BH76">
        <f>'13_Fire_HighSeverity'!AB76</f>
        <v>60</v>
      </c>
      <c r="BI76">
        <f>'13_Fire_HighSeverity'!AC76</f>
        <v>60</v>
      </c>
    </row>
    <row r="77" spans="1:61" x14ac:dyDescent="0.25">
      <c r="A77" s="11" t="str">
        <f>'1_Fire_Script'!A78</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'13_Fire_HighSeverity'!S77</f>
        <v>0</v>
      </c>
      <c r="AN77">
        <f>'13_Fire_HighSeverity'!T77</f>
        <v>0</v>
      </c>
      <c r="AO77">
        <f>'13_Fire_HighSeverity'!U77</f>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'13_Fire_HighSeverity'!AA77</f>
        <v>0</v>
      </c>
      <c r="BH77">
        <f>'13_Fire_HighSeverity'!AB77</f>
        <v>0</v>
      </c>
      <c r="BI77">
        <f>'13_Fire_HighSeverity'!AC77</f>
        <v>0</v>
      </c>
    </row>
    <row r="78" spans="1:61" x14ac:dyDescent="0.25">
      <c r="A78" s="11" t="str">
        <f>'1_Fire_Script'!A79</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'12_Fire_ModSeverity'!S78</f>
        <v>0.5</v>
      </c>
      <c r="AK78">
        <f>'12_Fire_ModSeverity'!T78</f>
        <v>0.75</v>
      </c>
      <c r="AL78">
        <f>'12_Fire_ModSeverity'!U78</f>
        <v>2</v>
      </c>
      <c r="AM78">
        <f>'13_Fire_HighSeverity'!S78</f>
        <v>0.1</v>
      </c>
      <c r="AN78">
        <f>'13_Fire_HighSeverity'!T78</f>
        <v>1</v>
      </c>
      <c r="AO78">
        <f>'13_Fire_HighSeverity'!U78</f>
        <v>15</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'13_Fire_HighSeverity'!AA78</f>
        <v>0</v>
      </c>
      <c r="BH78">
        <f>'13_Fire_HighSeverity'!AB78</f>
        <v>0</v>
      </c>
      <c r="BI78">
        <f>'13_Fire_HighSeverity'!AC78</f>
        <v>0</v>
      </c>
    </row>
    <row r="79" spans="1:61" x14ac:dyDescent="0.25">
      <c r="A79" s="11" t="str">
        <f>'1_Fire_Script'!A80</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'12_Fire_ModSeverity'!S79</f>
        <v>1.25</v>
      </c>
      <c r="AK79">
        <f>'12_Fire_ModSeverity'!T79</f>
        <v>1.875</v>
      </c>
      <c r="AL79">
        <f>'12_Fire_ModSeverity'!U79</f>
        <v>5</v>
      </c>
      <c r="AM79">
        <f>'13_Fire_HighSeverity'!S79</f>
        <v>0.25</v>
      </c>
      <c r="AN79">
        <f>'13_Fire_HighSeverity'!T79</f>
        <v>2.5</v>
      </c>
      <c r="AO79">
        <f>'13_Fire_HighSeverity'!U79</f>
        <v>37.5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'13_Fire_HighSeverity'!AA79</f>
        <v>0</v>
      </c>
      <c r="BH79">
        <f>'13_Fire_HighSeverity'!AB79</f>
        <v>0</v>
      </c>
      <c r="BI79">
        <f>'13_Fire_HighSeverity'!AC79</f>
        <v>0</v>
      </c>
    </row>
    <row r="80" spans="1:61" x14ac:dyDescent="0.25">
      <c r="A80" s="11" t="str">
        <f>'1_Fire_Script'!A81</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7.5000000000000011E-2</v>
      </c>
      <c r="H80">
        <f>'12_Fire_ModSeverity'!I80</f>
        <v>0.2</v>
      </c>
      <c r="I80">
        <f>'13_Fire_HighSeverity'!G80</f>
        <v>1.0000000000000002E-2</v>
      </c>
      <c r="J80">
        <f>'13_Fire_HighSeverity'!H80</f>
        <v>0.10000000000000002</v>
      </c>
      <c r="K80">
        <f>'13_Fire_HighSeverity'!I80</f>
        <v>1.5000000000000002</v>
      </c>
      <c r="L80">
        <f>'11_Fire_LowSeverity'!J80</f>
        <v>1</v>
      </c>
      <c r="M80">
        <f>'11_Fire_LowSeverity'!K80</f>
        <v>0.75</v>
      </c>
      <c r="N80">
        <f>'11_Fire_LowSeverity'!L80</f>
        <v>1</v>
      </c>
      <c r="O80">
        <f>'11_Fire_LowSeverity'!M80</f>
        <v>1</v>
      </c>
      <c r="P80">
        <f>'12_Fire_ModSeverity'!K80</f>
        <v>0.25</v>
      </c>
      <c r="Q80">
        <f>'12_Fire_ModSeverity'!L80</f>
        <v>0.375</v>
      </c>
      <c r="R80">
        <f>'12_Fire_ModSeverity'!M80</f>
        <v>1</v>
      </c>
      <c r="S80">
        <f>'13_Fire_HighSeverity'!K80</f>
        <v>0.05</v>
      </c>
      <c r="T80">
        <f>'13_Fire_HighSeverity'!L80</f>
        <v>0.5</v>
      </c>
      <c r="U80">
        <f>'13_Fire_HighSeverity'!M80</f>
        <v>7.5</v>
      </c>
      <c r="V80">
        <f>'11_Fire_LowSeverity'!N80</f>
        <v>2.5</v>
      </c>
      <c r="W80">
        <f>'11_Fire_LowSeverity'!O80</f>
        <v>1.875</v>
      </c>
      <c r="X80">
        <f>'11_Fire_LowSeverity'!P80</f>
        <v>2.5</v>
      </c>
      <c r="Y80">
        <f>'11_Fire_LowSeverity'!Q80</f>
        <v>2.5</v>
      </c>
      <c r="Z80">
        <f>'12_Fire_ModSeverity'!O80</f>
        <v>0.625</v>
      </c>
      <c r="AA80">
        <f>'12_Fire_ModSeverity'!P80</f>
        <v>0.9375</v>
      </c>
      <c r="AB80">
        <f>'12_Fire_ModSeverity'!Q80</f>
        <v>2.5</v>
      </c>
      <c r="AC80">
        <f>'13_Fire_HighSeverity'!O80</f>
        <v>0.125</v>
      </c>
      <c r="AD80">
        <f>'13_Fire_HighSeverity'!P80</f>
        <v>1.25</v>
      </c>
      <c r="AE80">
        <f>'13_Fire_HighSeverity'!Q80</f>
        <v>18.75</v>
      </c>
      <c r="AF80">
        <f>'11_Fire_LowSeverity'!R80</f>
        <v>1</v>
      </c>
      <c r="AG80">
        <f>'11_Fire_LowSeverity'!S80</f>
        <v>0.75</v>
      </c>
      <c r="AH80">
        <f>'11_Fire_LowSeverity'!T80</f>
        <v>1</v>
      </c>
      <c r="AI80">
        <f>'11_Fire_LowSeverity'!U80</f>
        <v>1</v>
      </c>
      <c r="AJ80">
        <f>'12_Fire_ModSeverity'!S80</f>
        <v>0.25</v>
      </c>
      <c r="AK80">
        <f>'12_Fire_ModSeverity'!T80</f>
        <v>0.375</v>
      </c>
      <c r="AL80">
        <f>'12_Fire_ModSeverity'!U80</f>
        <v>1</v>
      </c>
      <c r="AM80">
        <f>'13_Fire_HighSeverity'!S80</f>
        <v>0.05</v>
      </c>
      <c r="AN80">
        <f>'13_Fire_HighSeverity'!T80</f>
        <v>0.5</v>
      </c>
      <c r="AO80">
        <f>'13_Fire_HighSeverity'!U80</f>
        <v>7.5</v>
      </c>
      <c r="AP80">
        <f>'11_Fire_LowSeverity'!V80</f>
        <v>1.5</v>
      </c>
      <c r="AQ80">
        <f>'11_Fire_LowSeverity'!W80</f>
        <v>1.125</v>
      </c>
      <c r="AR80">
        <f>'11_Fire_LowSeverity'!X80</f>
        <v>1.5</v>
      </c>
      <c r="AS80">
        <f>'11_Fire_LowSeverity'!Y80</f>
        <v>1.5</v>
      </c>
      <c r="AT80">
        <f>'12_Fire_ModSeverity'!W80</f>
        <v>0.375</v>
      </c>
      <c r="AU80">
        <f>'12_Fire_ModSeverity'!X80</f>
        <v>0.5625</v>
      </c>
      <c r="AV80">
        <f>'12_Fire_ModSeverity'!Y80</f>
        <v>1.5</v>
      </c>
      <c r="AW80">
        <f>'13_Fire_HighSeverity'!W80</f>
        <v>7.5000000000000011E-2</v>
      </c>
      <c r="AX80">
        <f>'13_Fire_HighSeverity'!X80</f>
        <v>0.75000000000000011</v>
      </c>
      <c r="AY80">
        <f>'13_Fire_HighSeverity'!Y80</f>
        <v>11.250000000000002</v>
      </c>
      <c r="AZ80">
        <f>'11_Fire_LowSeverity'!Z80</f>
        <v>2</v>
      </c>
      <c r="BA80">
        <f>'11_Fire_LowSeverity'!AA80</f>
        <v>1.5</v>
      </c>
      <c r="BB80">
        <f>'11_Fire_LowSeverity'!AB80</f>
        <v>2</v>
      </c>
      <c r="BC80">
        <f>'11_Fire_LowSeverity'!AC80</f>
        <v>2</v>
      </c>
      <c r="BD80">
        <f>'12_Fire_ModSeverity'!AA80</f>
        <v>0.5</v>
      </c>
      <c r="BE80">
        <f>'12_Fire_ModSeverity'!AB80</f>
        <v>0.75</v>
      </c>
      <c r="BF80">
        <f>'12_Fire_ModSeverity'!AC80</f>
        <v>2</v>
      </c>
      <c r="BG80">
        <f>'13_Fire_HighSeverity'!AA80</f>
        <v>0.1</v>
      </c>
      <c r="BH80">
        <f>'13_Fire_HighSeverity'!AB80</f>
        <v>1</v>
      </c>
      <c r="BI80">
        <f>'13_Fire_HighSeverity'!AC80</f>
        <v>15</v>
      </c>
    </row>
    <row r="81" spans="1:61" x14ac:dyDescent="0.25">
      <c r="A81" s="11" t="str">
        <f>'1_Fire_Script'!A82</f>
        <v>eMOSS_LICHEN_LITTER_LITTER_PERCENT_COVER</v>
      </c>
      <c r="B81">
        <f>'11_Fire_LowSeverity'!F81</f>
        <v>70</v>
      </c>
      <c r="C81">
        <f>'11_Fire_LowSeverity'!G81</f>
        <v>52.5</v>
      </c>
      <c r="D81">
        <f>'11_Fire_LowSeverity'!H81</f>
        <v>70</v>
      </c>
      <c r="E81">
        <f>'11_Fire_LowSeverity'!I81</f>
        <v>70</v>
      </c>
      <c r="F81">
        <f>'12_Fire_ModSeverity'!G81</f>
        <v>17.5</v>
      </c>
      <c r="G81">
        <f>'12_Fire_ModSeverity'!H81</f>
        <v>26.25</v>
      </c>
      <c r="H81">
        <f>'12_Fire_ModSeverity'!I81</f>
        <v>70</v>
      </c>
      <c r="I81">
        <f>'13_Fire_HighSeverity'!G81</f>
        <v>3.5</v>
      </c>
      <c r="J81">
        <f>'13_Fire_HighSeverity'!H81</f>
        <v>35</v>
      </c>
      <c r="K81">
        <f>'13_Fire_HighSeverity'!I81</f>
        <v>100</v>
      </c>
      <c r="L81">
        <f>'11_Fire_LowSeverity'!J81</f>
        <v>60</v>
      </c>
      <c r="M81">
        <f>'11_Fire_LowSeverity'!K81</f>
        <v>45</v>
      </c>
      <c r="N81">
        <f>'11_Fire_LowSeverity'!L81</f>
        <v>60</v>
      </c>
      <c r="O81">
        <f>'11_Fire_LowSeverity'!M81</f>
        <v>60</v>
      </c>
      <c r="P81">
        <f>'12_Fire_ModSeverity'!K81</f>
        <v>15</v>
      </c>
      <c r="Q81">
        <f>'12_Fire_ModSeverity'!L81</f>
        <v>22.5</v>
      </c>
      <c r="R81">
        <f>'12_Fire_ModSeverity'!M81</f>
        <v>60</v>
      </c>
      <c r="S81">
        <f>'13_Fire_HighSeverity'!K81</f>
        <v>3</v>
      </c>
      <c r="T81">
        <f>'13_Fire_HighSeverity'!L81</f>
        <v>30</v>
      </c>
      <c r="U81">
        <f>'13_Fire_HighSeverity'!M81</f>
        <v>100</v>
      </c>
      <c r="V81">
        <f>'11_Fire_LowSeverity'!N81</f>
        <v>5</v>
      </c>
      <c r="W81">
        <f>'11_Fire_LowSeverity'!O81</f>
        <v>3.75</v>
      </c>
      <c r="X81">
        <f>'11_Fire_LowSeverity'!P81</f>
        <v>5</v>
      </c>
      <c r="Y81">
        <f>'11_Fire_LowSeverity'!Q81</f>
        <v>5</v>
      </c>
      <c r="Z81">
        <f>'12_Fire_ModSeverity'!O81</f>
        <v>1.25</v>
      </c>
      <c r="AA81">
        <f>'12_Fire_ModSeverity'!P81</f>
        <v>1.875</v>
      </c>
      <c r="AB81">
        <f>'12_Fire_ModSeverity'!Q81</f>
        <v>5</v>
      </c>
      <c r="AC81">
        <f>'13_Fire_HighSeverity'!O81</f>
        <v>0.25</v>
      </c>
      <c r="AD81">
        <f>'13_Fire_HighSeverity'!P81</f>
        <v>2.5</v>
      </c>
      <c r="AE81">
        <f>'13_Fire_HighSeverity'!Q81</f>
        <v>37.5</v>
      </c>
      <c r="AF81">
        <f>'11_Fire_LowSeverity'!R81</f>
        <v>15</v>
      </c>
      <c r="AG81">
        <f>'11_Fire_LowSeverity'!S81</f>
        <v>11.25</v>
      </c>
      <c r="AH81">
        <f>'11_Fire_LowSeverity'!T81</f>
        <v>15</v>
      </c>
      <c r="AI81">
        <f>'11_Fire_LowSeverity'!U81</f>
        <v>15</v>
      </c>
      <c r="AJ81">
        <f>'12_Fire_ModSeverity'!S81</f>
        <v>3.75</v>
      </c>
      <c r="AK81">
        <f>'12_Fire_ModSeverity'!T81</f>
        <v>5.625</v>
      </c>
      <c r="AL81">
        <f>'12_Fire_ModSeverity'!U81</f>
        <v>15</v>
      </c>
      <c r="AM81">
        <f>'13_Fire_HighSeverity'!S81</f>
        <v>0.75</v>
      </c>
      <c r="AN81">
        <f>'13_Fire_HighSeverity'!T81</f>
        <v>7.5</v>
      </c>
      <c r="AO81">
        <f>'13_Fire_HighSeverity'!U81</f>
        <v>100</v>
      </c>
      <c r="AP81">
        <f>'11_Fire_LowSeverity'!V81</f>
        <v>90</v>
      </c>
      <c r="AQ81">
        <f>'11_Fire_LowSeverity'!W81</f>
        <v>67.5</v>
      </c>
      <c r="AR81">
        <f>'11_Fire_LowSeverity'!X81</f>
        <v>90</v>
      </c>
      <c r="AS81">
        <f>'11_Fire_LowSeverity'!Y81</f>
        <v>90</v>
      </c>
      <c r="AT81">
        <f>'12_Fire_ModSeverity'!W81</f>
        <v>22.5</v>
      </c>
      <c r="AU81">
        <f>'12_Fire_ModSeverity'!X81</f>
        <v>33.75</v>
      </c>
      <c r="AV81">
        <f>'12_Fire_ModSeverity'!Y81</f>
        <v>90</v>
      </c>
      <c r="AW81">
        <f>'13_Fire_HighSeverity'!W81</f>
        <v>4.5</v>
      </c>
      <c r="AX81">
        <f>'13_Fire_HighSeverity'!X81</f>
        <v>45</v>
      </c>
      <c r="AY81">
        <f>'13_Fire_HighSeverity'!Y81</f>
        <v>100</v>
      </c>
      <c r="AZ81">
        <f>'11_Fire_LowSeverity'!Z81</f>
        <v>70</v>
      </c>
      <c r="BA81">
        <f>'11_Fire_LowSeverity'!AA81</f>
        <v>52.5</v>
      </c>
      <c r="BB81">
        <f>'11_Fire_LowSeverity'!AB81</f>
        <v>70</v>
      </c>
      <c r="BC81">
        <f>'11_Fire_LowSeverity'!AC81</f>
        <v>70</v>
      </c>
      <c r="BD81">
        <f>'12_Fire_ModSeverity'!AA81</f>
        <v>17.5</v>
      </c>
      <c r="BE81">
        <f>'12_Fire_ModSeverity'!AB81</f>
        <v>26.25</v>
      </c>
      <c r="BF81">
        <f>'12_Fire_ModSeverity'!AC81</f>
        <v>70</v>
      </c>
      <c r="BG81">
        <f>'13_Fire_HighSeverity'!AA81</f>
        <v>3.5</v>
      </c>
      <c r="BH81">
        <f>'13_Fire_HighSeverity'!AB81</f>
        <v>35</v>
      </c>
      <c r="BI81">
        <f>'13_Fire_HighSeverity'!AC81</f>
        <v>100</v>
      </c>
    </row>
    <row r="82" spans="1:61" x14ac:dyDescent="0.25">
      <c r="A82" s="11" t="str">
        <f>'1_Fire_Script'!A83</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'12_Fire_ModSeverity'!S82</f>
        <v>0.625</v>
      </c>
      <c r="AK82">
        <f>'12_Fire_ModSeverity'!T82</f>
        <v>0.9375</v>
      </c>
      <c r="AL82">
        <f>'12_Fire_ModSeverity'!U82</f>
        <v>2.5</v>
      </c>
      <c r="AM82">
        <f>'13_Fire_HighSeverity'!S82</f>
        <v>0.125</v>
      </c>
      <c r="AN82">
        <f>'13_Fire_HighSeverity'!T82</f>
        <v>1.25</v>
      </c>
      <c r="AO82">
        <f>'13_Fire_HighSeverity'!U82</f>
        <v>18.75</v>
      </c>
      <c r="AP82">
        <f>'11_Fire_LowSeverity'!V82</f>
        <v>1</v>
      </c>
      <c r="AQ82">
        <f>'11_Fire_LowSeverity'!W82</f>
        <v>0.75</v>
      </c>
      <c r="AR82">
        <f>'11_Fire_LowSeverity'!X82</f>
        <v>0.75</v>
      </c>
      <c r="AS82">
        <f>'11_Fire_LowSeverity'!Y82</f>
        <v>1</v>
      </c>
      <c r="AT82">
        <f>'12_Fire_ModSeverity'!W82</f>
        <v>0.25</v>
      </c>
      <c r="AU82">
        <f>'12_Fire_ModSeverity'!X82</f>
        <v>0.375</v>
      </c>
      <c r="AV82">
        <f>'12_Fire_ModSeverity'!Y82</f>
        <v>1</v>
      </c>
      <c r="AW82">
        <f>'13_Fire_HighSeverity'!W82</f>
        <v>0.05</v>
      </c>
      <c r="AX82">
        <f>'13_Fire_HighSeverity'!X82</f>
        <v>0.5</v>
      </c>
      <c r="AY82">
        <f>'13_Fire_HighSeverity'!Y82</f>
        <v>7.5</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'13_Fire_HighSeverity'!AA82</f>
        <v>0</v>
      </c>
      <c r="BH82">
        <f>'13_Fire_HighSeverity'!AB82</f>
        <v>0</v>
      </c>
      <c r="BI82">
        <f>'13_Fire_HighSeverity'!AC82</f>
        <v>0</v>
      </c>
    </row>
    <row r="83" spans="1:61" x14ac:dyDescent="0.25">
      <c r="A83" s="11" t="str">
        <f>'1_Fire_Script'!A84</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'12_Fire_ModSeverity'!S83</f>
        <v>20</v>
      </c>
      <c r="AK83">
        <f>'12_Fire_ModSeverity'!T83</f>
        <v>30</v>
      </c>
      <c r="AL83">
        <f>'12_Fire_ModSeverity'!U83</f>
        <v>80</v>
      </c>
      <c r="AM83">
        <f>'13_Fire_HighSeverity'!S83</f>
        <v>4</v>
      </c>
      <c r="AN83">
        <f>'13_Fire_HighSeverity'!T83</f>
        <v>40</v>
      </c>
      <c r="AO83">
        <f>'13_Fire_HighSeverity'!U83</f>
        <v>100</v>
      </c>
      <c r="AP83">
        <f>'11_Fire_LowSeverity'!V83</f>
        <v>5</v>
      </c>
      <c r="AQ83">
        <f>'11_Fire_LowSeverity'!W83</f>
        <v>3.75</v>
      </c>
      <c r="AR83">
        <f>'11_Fire_LowSeverity'!X83</f>
        <v>3.75</v>
      </c>
      <c r="AS83">
        <f>'11_Fire_LowSeverity'!Y83</f>
        <v>5</v>
      </c>
      <c r="AT83">
        <f>'12_Fire_ModSeverity'!W83</f>
        <v>1.25</v>
      </c>
      <c r="AU83">
        <f>'12_Fire_ModSeverity'!X83</f>
        <v>1.875</v>
      </c>
      <c r="AV83">
        <f>'12_Fire_ModSeverity'!Y83</f>
        <v>5</v>
      </c>
      <c r="AW83">
        <f>'13_Fire_HighSeverity'!W83</f>
        <v>0.25</v>
      </c>
      <c r="AX83">
        <f>'13_Fire_HighSeverity'!X83</f>
        <v>2.5</v>
      </c>
      <c r="AY83">
        <f>'13_Fire_HighSeverity'!Y83</f>
        <v>37.5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'13_Fire_HighSeverity'!AA83</f>
        <v>0</v>
      </c>
      <c r="BH83">
        <f>'13_Fire_HighSeverity'!AB83</f>
        <v>0</v>
      </c>
      <c r="BI83">
        <f>'13_Fire_HighSeverity'!AC83</f>
        <v>0</v>
      </c>
    </row>
    <row r="84" spans="1:61" x14ac:dyDescent="0.25">
      <c r="A84" s="11" t="str">
        <f>'1_Fire_Script'!A85</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'13_Fire_HighSeverity'!G84</f>
        <v>0</v>
      </c>
      <c r="J84">
        <f>'13_Fire_HighSeverity'!H84</f>
        <v>0</v>
      </c>
      <c r="K84">
        <f>'13_Fire_HighSeverity'!I84</f>
        <v>0</v>
      </c>
      <c r="L84">
        <f>'11_Fire_LowSeverity'!J84</f>
        <v>0.2</v>
      </c>
      <c r="M84">
        <f>'11_Fire_LowSeverity'!K84</f>
        <v>0.15000000000000002</v>
      </c>
      <c r="N84">
        <f>'11_Fire_LowSeverity'!L84</f>
        <v>0.2</v>
      </c>
      <c r="O84">
        <f>'11_Fire_LowSeverity'!M84</f>
        <v>0.2</v>
      </c>
      <c r="P84">
        <f>'12_Fire_ModSeverity'!K84</f>
        <v>0.05</v>
      </c>
      <c r="Q84">
        <f>'12_Fire_ModSeverity'!L84</f>
        <v>0.05</v>
      </c>
      <c r="R84">
        <f>'12_Fire_ModSeverity'!M84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'13_Fire_HighSeverity'!O84</f>
        <v>0</v>
      </c>
      <c r="AD84">
        <f>'13_Fire_HighSeverity'!P84</f>
        <v>0</v>
      </c>
      <c r="AE84">
        <f>'13_Fire_HighSeverity'!Q84</f>
        <v>0</v>
      </c>
      <c r="AF84">
        <f>'11_Fire_LowSeverity'!R84</f>
        <v>2</v>
      </c>
      <c r="AG84">
        <f>'11_Fire_LowSeverity'!S84</f>
        <v>1.5</v>
      </c>
      <c r="AH84">
        <f>'11_Fire_LowSeverity'!T84</f>
        <v>2</v>
      </c>
      <c r="AI84">
        <f>'11_Fire_LowSeverity'!U84</f>
        <v>2</v>
      </c>
      <c r="AJ84">
        <f>'12_Fire_ModSeverity'!S84</f>
        <v>0.5</v>
      </c>
      <c r="AK84">
        <f>'12_Fire_ModSeverity'!T84</f>
        <v>0.5</v>
      </c>
      <c r="AL84">
        <f>'12_Fire_ModSeverity'!U84</f>
        <v>0.5</v>
      </c>
      <c r="AM84">
        <f>'13_Fire_HighSeverity'!S84</f>
        <v>0.1</v>
      </c>
      <c r="AN84">
        <f>'13_Fire_HighSeverity'!T84</f>
        <v>0.1</v>
      </c>
      <c r="AO84">
        <f>'13_Fire_HighSeverity'!U84</f>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'13_Fire_HighSeverity'!AA84</f>
        <v>0</v>
      </c>
      <c r="BH84">
        <f>'13_Fire_HighSeverity'!AB84</f>
        <v>0</v>
      </c>
      <c r="BI84">
        <f>'13_Fire_HighSeverity'!AC84</f>
        <v>0</v>
      </c>
    </row>
    <row r="85" spans="1:61" x14ac:dyDescent="0.25">
      <c r="A85" s="11" t="str">
        <f>'1_Fire_Script'!A86</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'13_Fire_HighSeverity'!G85</f>
        <v>0</v>
      </c>
      <c r="J85">
        <f>'13_Fire_HighSeverity'!H85</f>
        <v>0</v>
      </c>
      <c r="K85">
        <f>'13_Fire_HighSeverity'!I85</f>
        <v>0</v>
      </c>
      <c r="L85">
        <f>'11_Fire_LowSeverity'!J85</f>
        <v>60</v>
      </c>
      <c r="M85">
        <f>'11_Fire_LowSeverity'!K85</f>
        <v>45</v>
      </c>
      <c r="N85">
        <f>'11_Fire_LowSeverity'!L85</f>
        <v>60</v>
      </c>
      <c r="O85">
        <f>'11_Fire_LowSeverity'!M85</f>
        <v>60</v>
      </c>
      <c r="P85">
        <f>'12_Fire_ModSeverity'!K85</f>
        <v>15</v>
      </c>
      <c r="Q85">
        <f>'12_Fire_ModSeverity'!L85</f>
        <v>15</v>
      </c>
      <c r="R85">
        <f>'12_Fire_ModSeverity'!M85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'13_Fire_HighSeverity'!O85</f>
        <v>0</v>
      </c>
      <c r="AD85">
        <f>'13_Fire_HighSeverity'!P85</f>
        <v>0</v>
      </c>
      <c r="AE85">
        <f>'13_Fire_HighSeverity'!Q85</f>
        <v>0</v>
      </c>
      <c r="AF85">
        <f>'11_Fire_LowSeverity'!R85</f>
        <v>90</v>
      </c>
      <c r="AG85">
        <f>'11_Fire_LowSeverity'!S85</f>
        <v>67.5</v>
      </c>
      <c r="AH85">
        <f>'11_Fire_LowSeverity'!T85</f>
        <v>90</v>
      </c>
      <c r="AI85">
        <f>'11_Fire_LowSeverity'!U85</f>
        <v>90</v>
      </c>
      <c r="AJ85">
        <f>'12_Fire_ModSeverity'!S85</f>
        <v>22.5</v>
      </c>
      <c r="AK85">
        <f>'12_Fire_ModSeverity'!T85</f>
        <v>22.5</v>
      </c>
      <c r="AL85">
        <f>'12_Fire_ModSeverity'!U85</f>
        <v>22.5</v>
      </c>
      <c r="AM85">
        <f>'13_Fire_HighSeverity'!S85</f>
        <v>4.5</v>
      </c>
      <c r="AN85">
        <f>'13_Fire_HighSeverity'!T85</f>
        <v>4.5</v>
      </c>
      <c r="AO85">
        <f>'13_Fire_HighSeverity'!U85</f>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'13_Fire_HighSeverity'!AA85</f>
        <v>0</v>
      </c>
      <c r="BH85">
        <f>'13_Fire_HighSeverity'!AB85</f>
        <v>0</v>
      </c>
      <c r="BI85">
        <f>'13_Fire_HighSeverity'!AC85</f>
        <v>0</v>
      </c>
    </row>
    <row r="86" spans="1:61" x14ac:dyDescent="0.25">
      <c r="A86" s="11" t="str">
        <f>'1_Fire_Script'!A87</f>
        <v>eGROUND_FUEL_DUFF_UPPER_DEPTH</v>
      </c>
      <c r="B86">
        <f>'11_Fire_LowSeverity'!F86</f>
        <v>0.5</v>
      </c>
      <c r="C86">
        <f>'11_Fire_LowSeverity'!G86</f>
        <v>0.375</v>
      </c>
      <c r="D86">
        <f>'11_Fire_LowSeverity'!H86</f>
        <v>0.5</v>
      </c>
      <c r="E86">
        <f>'11_Fire_LowSeverity'!I86</f>
        <v>0.5</v>
      </c>
      <c r="F86">
        <f>'12_Fire_ModSeverity'!G86</f>
        <v>0.125</v>
      </c>
      <c r="G86">
        <f>'12_Fire_ModSeverity'!H86</f>
        <v>0.125</v>
      </c>
      <c r="H86">
        <f>'12_Fire_ModSeverity'!I86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0.4</v>
      </c>
      <c r="O86">
        <f>'11_Fire_LowSeverity'!M86</f>
        <v>0.4</v>
      </c>
      <c r="P86">
        <f>'12_Fire_ModSeverity'!K86</f>
        <v>0.1</v>
      </c>
      <c r="Q86">
        <f>'12_Fire_ModSeverity'!L86</f>
        <v>0.1</v>
      </c>
      <c r="R86">
        <f>'12_Fire_ModSeverity'!M86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0.2</v>
      </c>
      <c r="Y86">
        <f>'11_Fire_LowSeverity'!Q86</f>
        <v>0.2</v>
      </c>
      <c r="Z86">
        <f>'12_Fire_ModSeverity'!O86</f>
        <v>0.05</v>
      </c>
      <c r="AA86">
        <f>'12_Fire_ModSeverity'!P86</f>
        <v>0.05</v>
      </c>
      <c r="AB86">
        <f>'12_Fire_ModSeverity'!Q86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4</v>
      </c>
      <c r="AI86">
        <f>'11_Fire_LowSeverity'!U86</f>
        <v>4</v>
      </c>
      <c r="AJ86">
        <f>'12_Fire_ModSeverity'!S86</f>
        <v>1</v>
      </c>
      <c r="AK86">
        <f>'12_Fire_ModSeverity'!T86</f>
        <v>1</v>
      </c>
      <c r="AL86">
        <f>'12_Fire_ModSeverity'!U86</f>
        <v>1</v>
      </c>
      <c r="AM86">
        <f>'13_Fire_HighSeverity'!S86</f>
        <v>0.2</v>
      </c>
      <c r="AN86">
        <f>'13_Fire_HighSeverity'!T86</f>
        <v>0.2</v>
      </c>
      <c r="AO86">
        <f>'13_Fire_HighSeverity'!U86</f>
        <v>0.2</v>
      </c>
      <c r="AP86">
        <f>'11_Fire_LowSeverity'!V86</f>
        <v>1</v>
      </c>
      <c r="AQ86">
        <f>'11_Fire_LowSeverity'!W86</f>
        <v>0.75</v>
      </c>
      <c r="AR86">
        <f>'11_Fire_LowSeverity'!X86</f>
        <v>1</v>
      </c>
      <c r="AS86">
        <f>'11_Fire_LowSeverity'!Y86</f>
        <v>1</v>
      </c>
      <c r="AT86">
        <f>'12_Fire_ModSeverity'!W86</f>
        <v>0.25</v>
      </c>
      <c r="AU86">
        <f>'12_Fire_ModSeverity'!X86</f>
        <v>0.25</v>
      </c>
      <c r="AV86">
        <f>'12_Fire_ModSeverity'!Y86</f>
        <v>0.25</v>
      </c>
      <c r="AW86">
        <f>'13_Fire_HighSeverity'!W86</f>
        <v>0.05</v>
      </c>
      <c r="AX86">
        <f>'13_Fire_HighSeverity'!X86</f>
        <v>0.05</v>
      </c>
      <c r="AY86">
        <f>'13_Fire_HighSeverity'!Y86</f>
        <v>0.05</v>
      </c>
      <c r="AZ86">
        <f>'11_Fire_LowSeverity'!Z86</f>
        <v>1.5</v>
      </c>
      <c r="BA86">
        <f>'11_Fire_LowSeverity'!AA86</f>
        <v>1.125</v>
      </c>
      <c r="BB86">
        <f>'11_Fire_LowSeverity'!AB86</f>
        <v>1.5</v>
      </c>
      <c r="BC86">
        <f>'11_Fire_LowSeverity'!AC86</f>
        <v>1.5</v>
      </c>
      <c r="BD86">
        <f>'12_Fire_ModSeverity'!AA86</f>
        <v>0.375</v>
      </c>
      <c r="BE86">
        <f>'12_Fire_ModSeverity'!AB86</f>
        <v>0.375</v>
      </c>
      <c r="BF86">
        <f>'12_Fire_ModSeverity'!AC86</f>
        <v>0.375</v>
      </c>
      <c r="BG86">
        <f>'13_Fire_HighSeverity'!AA86</f>
        <v>7.5000000000000011E-2</v>
      </c>
      <c r="BH86">
        <f>'13_Fire_HighSeverity'!AB86</f>
        <v>7.5000000000000011E-2</v>
      </c>
      <c r="BI86">
        <f>'13_Fire_HighSeverity'!AC86</f>
        <v>7.5000000000000011E-2</v>
      </c>
    </row>
    <row r="87" spans="1:61" x14ac:dyDescent="0.25">
      <c r="A87" s="11" t="str">
        <f>'1_Fire_Script'!A88</f>
        <v>eGROUND_FUEL_DUFF_UPPER_PERCENT_COVER</v>
      </c>
      <c r="B87">
        <f>'11_Fire_LowSeverity'!F87</f>
        <v>70</v>
      </c>
      <c r="C87">
        <f>'11_Fire_LowSeverity'!G87</f>
        <v>52.5</v>
      </c>
      <c r="D87">
        <f>'11_Fire_LowSeverity'!H87</f>
        <v>70</v>
      </c>
      <c r="E87">
        <f>'11_Fire_LowSeverity'!I87</f>
        <v>70</v>
      </c>
      <c r="F87">
        <f>'12_Fire_ModSeverity'!G87</f>
        <v>17.5</v>
      </c>
      <c r="G87">
        <f>'12_Fire_ModSeverity'!H87</f>
        <v>17.5</v>
      </c>
      <c r="H87">
        <f>'12_Fire_ModSeverity'!I87</f>
        <v>17.5</v>
      </c>
      <c r="I87">
        <f>'13_Fire_HighSeverity'!G87</f>
        <v>3.5</v>
      </c>
      <c r="J87">
        <f>'13_Fire_HighSeverity'!H87</f>
        <v>3.5</v>
      </c>
      <c r="K87">
        <f>'13_Fire_HighSeverity'!I87</f>
        <v>3.5</v>
      </c>
      <c r="L87">
        <f>'11_Fire_LowSeverity'!J87</f>
        <v>60</v>
      </c>
      <c r="M87">
        <f>'11_Fire_LowSeverity'!K87</f>
        <v>45</v>
      </c>
      <c r="N87">
        <f>'11_Fire_LowSeverity'!L87</f>
        <v>60</v>
      </c>
      <c r="O87">
        <f>'11_Fire_LowSeverity'!M87</f>
        <v>60</v>
      </c>
      <c r="P87">
        <f>'12_Fire_ModSeverity'!K87</f>
        <v>15</v>
      </c>
      <c r="Q87">
        <f>'12_Fire_ModSeverity'!L87</f>
        <v>15</v>
      </c>
      <c r="R87">
        <f>'12_Fire_ModSeverity'!M87</f>
        <v>15</v>
      </c>
      <c r="S87">
        <f>'13_Fire_HighSeverity'!K87</f>
        <v>3</v>
      </c>
      <c r="T87">
        <f>'13_Fire_HighSeverity'!L87</f>
        <v>3</v>
      </c>
      <c r="U87">
        <f>'13_Fire_HighSeverity'!M87</f>
        <v>3</v>
      </c>
      <c r="V87">
        <f>'11_Fire_LowSeverity'!N87</f>
        <v>70</v>
      </c>
      <c r="W87">
        <f>'11_Fire_LowSeverity'!O87</f>
        <v>52.5</v>
      </c>
      <c r="X87">
        <f>'11_Fire_LowSeverity'!P87</f>
        <v>70</v>
      </c>
      <c r="Y87">
        <f>'11_Fire_LowSeverity'!Q87</f>
        <v>70</v>
      </c>
      <c r="Z87">
        <f>'12_Fire_ModSeverity'!O87</f>
        <v>17.5</v>
      </c>
      <c r="AA87">
        <f>'12_Fire_ModSeverity'!P87</f>
        <v>17.5</v>
      </c>
      <c r="AB87">
        <f>'12_Fire_ModSeverity'!Q87</f>
        <v>17.5</v>
      </c>
      <c r="AC87">
        <f>'13_Fire_HighSeverity'!O87</f>
        <v>3.5</v>
      </c>
      <c r="AD87">
        <f>'13_Fire_HighSeverity'!P87</f>
        <v>3.5</v>
      </c>
      <c r="AE87">
        <f>'13_Fire_HighSeverity'!Q87</f>
        <v>3.5</v>
      </c>
      <c r="AF87">
        <f>'11_Fire_LowSeverity'!R87</f>
        <v>100</v>
      </c>
      <c r="AG87">
        <f>'11_Fire_LowSeverity'!S87</f>
        <v>75</v>
      </c>
      <c r="AH87">
        <f>'11_Fire_LowSeverity'!T87</f>
        <v>100</v>
      </c>
      <c r="AI87">
        <f>'11_Fire_LowSeverity'!U87</f>
        <v>100</v>
      </c>
      <c r="AJ87">
        <f>'12_Fire_ModSeverity'!S87</f>
        <v>25</v>
      </c>
      <c r="AK87">
        <f>'12_Fire_ModSeverity'!T87</f>
        <v>25</v>
      </c>
      <c r="AL87">
        <f>'12_Fire_ModSeverity'!U87</f>
        <v>25</v>
      </c>
      <c r="AM87">
        <f>'13_Fire_HighSeverity'!S87</f>
        <v>5</v>
      </c>
      <c r="AN87">
        <f>'13_Fire_HighSeverity'!T87</f>
        <v>5</v>
      </c>
      <c r="AO87">
        <f>'13_Fire_HighSeverity'!U87</f>
        <v>5</v>
      </c>
      <c r="AP87">
        <f>'11_Fire_LowSeverity'!V87</f>
        <v>90</v>
      </c>
      <c r="AQ87">
        <f>'11_Fire_LowSeverity'!W87</f>
        <v>67.5</v>
      </c>
      <c r="AR87">
        <f>'11_Fire_LowSeverity'!X87</f>
        <v>90</v>
      </c>
      <c r="AS87">
        <f>'11_Fire_LowSeverity'!Y87</f>
        <v>90</v>
      </c>
      <c r="AT87">
        <f>'12_Fire_ModSeverity'!W87</f>
        <v>22.5</v>
      </c>
      <c r="AU87">
        <f>'12_Fire_ModSeverity'!X87</f>
        <v>22.5</v>
      </c>
      <c r="AV87">
        <f>'12_Fire_ModSeverity'!Y87</f>
        <v>22.5</v>
      </c>
      <c r="AW87">
        <f>'13_Fire_HighSeverity'!W87</f>
        <v>4.5</v>
      </c>
      <c r="AX87">
        <f>'13_Fire_HighSeverity'!X87</f>
        <v>4.5</v>
      </c>
      <c r="AY87">
        <f>'13_Fire_HighSeverity'!Y87</f>
        <v>4.5</v>
      </c>
      <c r="AZ87">
        <f>'11_Fire_LowSeverity'!Z87</f>
        <v>70</v>
      </c>
      <c r="BA87">
        <f>'11_Fire_LowSeverity'!AA87</f>
        <v>52.5</v>
      </c>
      <c r="BB87">
        <f>'11_Fire_LowSeverity'!AB87</f>
        <v>70</v>
      </c>
      <c r="BC87">
        <f>'11_Fire_LowSeverity'!AC87</f>
        <v>70</v>
      </c>
      <c r="BD87">
        <f>'12_Fire_ModSeverity'!AA87</f>
        <v>17.5</v>
      </c>
      <c r="BE87">
        <f>'12_Fire_ModSeverity'!AB87</f>
        <v>17.5</v>
      </c>
      <c r="BF87">
        <f>'12_Fire_ModSeverity'!AC87</f>
        <v>17.5</v>
      </c>
      <c r="BG87">
        <f>'13_Fire_HighSeverity'!AA87</f>
        <v>3.5</v>
      </c>
      <c r="BH87">
        <f>'13_Fire_HighSeverity'!AB87</f>
        <v>3.5</v>
      </c>
      <c r="BI87">
        <f>'13_Fire_HighSeverity'!AC87</f>
        <v>3.5</v>
      </c>
    </row>
    <row r="88" spans="1:61" x14ac:dyDescent="0.25">
      <c r="A88" s="11" t="str">
        <f>'1_Fire_Script'!A89</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'13_Fire_HighSeverity'!S88</f>
        <v>0</v>
      </c>
      <c r="AN88">
        <f>'13_Fire_HighSeverity'!T88</f>
        <v>0</v>
      </c>
      <c r="AO88">
        <f>'13_Fire_HighSeverity'!U88</f>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'13_Fire_HighSeverity'!AA88</f>
        <v>0</v>
      </c>
      <c r="BH88">
        <f>'13_Fire_HighSeverity'!AB88</f>
        <v>0</v>
      </c>
      <c r="BI88">
        <f>'13_Fire_HighSeverity'!AC88</f>
        <v>0</v>
      </c>
    </row>
    <row r="89" spans="1:61" x14ac:dyDescent="0.25">
      <c r="A89" s="11" t="str">
        <f>'1_Fire_Script'!A90</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'13_Fire_HighSeverity'!S89</f>
        <v>0</v>
      </c>
      <c r="AN89">
        <f>'13_Fire_HighSeverity'!T89</f>
        <v>0</v>
      </c>
      <c r="AO89">
        <f>'13_Fire_HighSeverity'!U89</f>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'13_Fire_HighSeverity'!AA89</f>
        <v>0</v>
      </c>
      <c r="BH89">
        <f>'13_Fire_HighSeverity'!AB89</f>
        <v>0</v>
      </c>
      <c r="BI89">
        <f>'13_Fire_HighSeverity'!AC89</f>
        <v>0</v>
      </c>
    </row>
    <row r="90" spans="1:61" x14ac:dyDescent="0.25">
      <c r="A90" s="11" t="str">
        <f>'1_Fire_Script'!A91</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'13_Fire_HighSeverity'!S90</f>
        <v>0</v>
      </c>
      <c r="AN90">
        <f>'13_Fire_HighSeverity'!T90</f>
        <v>0</v>
      </c>
      <c r="AO90">
        <f>'13_Fire_HighSeverity'!U90</f>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'13_Fire_HighSeverity'!AA90</f>
        <v>0</v>
      </c>
      <c r="BH90">
        <f>'13_Fire_HighSeverity'!AB90</f>
        <v>0</v>
      </c>
      <c r="BI90">
        <f>'13_Fire_HighSeverity'!AC90</f>
        <v>0</v>
      </c>
    </row>
    <row r="91" spans="1:61" x14ac:dyDescent="0.25">
      <c r="A91" s="11" t="str">
        <f>'1_Fire_Script'!A92</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'13_Fire_HighSeverity'!O91</f>
        <v>0</v>
      </c>
      <c r="AD91">
        <f>'13_Fire_HighSeverity'!P91</f>
        <v>0</v>
      </c>
      <c r="AE91">
        <f>'13_Fire_HighSeverity'!Q91</f>
        <v>0</v>
      </c>
      <c r="AF91">
        <f>'11_Fire_LowSeverity'!R91</f>
        <v>18</v>
      </c>
      <c r="AG91">
        <f>'11_Fire_LowSeverity'!S91</f>
        <v>13.5</v>
      </c>
      <c r="AH91">
        <f>'11_Fire_LowSeverity'!T91</f>
        <v>18</v>
      </c>
      <c r="AI91">
        <f>'11_Fire_LowSeverity'!U91</f>
        <v>18</v>
      </c>
      <c r="AJ91">
        <f>'12_Fire_ModSeverity'!S91</f>
        <v>4.5</v>
      </c>
      <c r="AK91">
        <f>'12_Fire_ModSeverity'!T91</f>
        <v>4.5</v>
      </c>
      <c r="AL91">
        <f>'12_Fire_ModSeverity'!U91</f>
        <v>4.5</v>
      </c>
      <c r="AM91">
        <f>'13_Fire_HighSeverity'!S91</f>
        <v>0.9</v>
      </c>
      <c r="AN91">
        <f>'13_Fire_HighSeverity'!T91</f>
        <v>0.9</v>
      </c>
      <c r="AO91">
        <f>'13_Fire_HighSeverity'!U91</f>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'13_Fire_HighSeverity'!AA91</f>
        <v>0</v>
      </c>
      <c r="BH91">
        <f>'13_Fire_HighSeverity'!AB91</f>
        <v>0</v>
      </c>
      <c r="BI91">
        <f>'13_Fire_HighSeverity'!AC91</f>
        <v>0</v>
      </c>
    </row>
    <row r="92" spans="1:61" x14ac:dyDescent="0.25">
      <c r="A92" s="11" t="str">
        <f>'1_Fire_Script'!A93</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'13_Fire_HighSeverity'!O92</f>
        <v>0</v>
      </c>
      <c r="AD92">
        <f>'13_Fire_HighSeverity'!P92</f>
        <v>0</v>
      </c>
      <c r="AE92">
        <f>'13_Fire_HighSeverity'!Q92</f>
        <v>0</v>
      </c>
      <c r="AF92">
        <f>'11_Fire_LowSeverity'!R92</f>
        <v>1</v>
      </c>
      <c r="AG92">
        <f>'11_Fire_LowSeverity'!S92</f>
        <v>0.75</v>
      </c>
      <c r="AH92">
        <f>'11_Fire_LowSeverity'!T92</f>
        <v>1</v>
      </c>
      <c r="AI92">
        <f>'11_Fire_LowSeverity'!U92</f>
        <v>1</v>
      </c>
      <c r="AJ92">
        <f>'12_Fire_ModSeverity'!S92</f>
        <v>0.25</v>
      </c>
      <c r="AK92">
        <f>'12_Fire_ModSeverity'!T92</f>
        <v>0.25</v>
      </c>
      <c r="AL92">
        <f>'12_Fire_ModSeverity'!U92</f>
        <v>0.25</v>
      </c>
      <c r="AM92">
        <f>'13_Fire_HighSeverity'!S92</f>
        <v>0.05</v>
      </c>
      <c r="AN92">
        <f>'13_Fire_HighSeverity'!T92</f>
        <v>0.05</v>
      </c>
      <c r="AO92">
        <f>'13_Fire_HighSeverity'!U92</f>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'13_Fire_HighSeverity'!AA92</f>
        <v>0</v>
      </c>
      <c r="BH92">
        <f>'13_Fire_HighSeverity'!AB92</f>
        <v>0</v>
      </c>
      <c r="BI92">
        <f>'13_Fire_HighSeverity'!AC92</f>
        <v>0</v>
      </c>
    </row>
    <row r="93" spans="1:61" x14ac:dyDescent="0.25">
      <c r="A93" s="11" t="str">
        <f>'1_Fire_Script'!A94</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'13_Fire_HighSeverity'!O93</f>
        <v>0</v>
      </c>
      <c r="AD93">
        <f>'13_Fire_HighSeverity'!P93</f>
        <v>0</v>
      </c>
      <c r="AE93">
        <f>'13_Fire_HighSeverity'!Q93</f>
        <v>0</v>
      </c>
      <c r="AF93">
        <f>'11_Fire_LowSeverity'!R93</f>
        <v>5</v>
      </c>
      <c r="AG93">
        <f>'11_Fire_LowSeverity'!S93</f>
        <v>3.75</v>
      </c>
      <c r="AH93">
        <f>'11_Fire_LowSeverity'!T93</f>
        <v>5</v>
      </c>
      <c r="AI93">
        <f>'11_Fire_LowSeverity'!U93</f>
        <v>5</v>
      </c>
      <c r="AJ93">
        <f>'12_Fire_ModSeverity'!S93</f>
        <v>1.25</v>
      </c>
      <c r="AK93">
        <f>'12_Fire_ModSeverity'!T93</f>
        <v>1.25</v>
      </c>
      <c r="AL93">
        <f>'12_Fire_ModSeverity'!U93</f>
        <v>1.25</v>
      </c>
      <c r="AM93">
        <f>'13_Fire_HighSeverity'!S93</f>
        <v>0.25</v>
      </c>
      <c r="AN93">
        <f>'13_Fire_HighSeverity'!T93</f>
        <v>0.25</v>
      </c>
      <c r="AO93">
        <f>'13_Fire_HighSeverity'!U93</f>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1_Fire_Script</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2017-05-18T15:08:11Z</dcterms:modified>
</cp:coreProperties>
</file>