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Repos\LFDisturbance\fera-landfiredisturbance\specifications\1_Fire\"/>
    </mc:Choice>
  </mc:AlternateContent>
  <bookViews>
    <workbookView xWindow="0" yWindow="0" windowWidth="13380" windowHeight="10260" firstSheet="2" activeTab="8"/>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2" i="14" l="1"/>
  <c r="W22" i="14"/>
  <c r="S22" i="14"/>
  <c r="G22" i="14"/>
  <c r="AA22" i="13"/>
  <c r="W22" i="13"/>
  <c r="S22" i="13"/>
  <c r="G22" i="13"/>
  <c r="AA22" i="5"/>
  <c r="W22" i="5"/>
  <c r="S22" i="5"/>
  <c r="K22" i="5"/>
  <c r="G22" i="5"/>
  <c r="E52" i="13" l="1"/>
  <c r="E51" i="13"/>
  <c r="E50" i="13"/>
  <c r="E49" i="13"/>
  <c r="E48" i="13"/>
  <c r="E52" i="14"/>
  <c r="E51" i="14"/>
  <c r="E50" i="14"/>
  <c r="E49" i="14"/>
  <c r="E48" i="14"/>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A82" i="13"/>
  <c r="AA81" i="13"/>
  <c r="AA80" i="13"/>
  <c r="AA79" i="13"/>
  <c r="AA78" i="13"/>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A59" i="13"/>
  <c r="AB59" i="13" s="1"/>
  <c r="AC59" i="13" s="1"/>
  <c r="AA58" i="13"/>
  <c r="AB58" i="13" s="1"/>
  <c r="AA57" i="13"/>
  <c r="AB57" i="13" s="1"/>
  <c r="AA56" i="13"/>
  <c r="AB56" i="13" s="1"/>
  <c r="AB55" i="13"/>
  <c r="AC55" i="13" s="1"/>
  <c r="AA55" i="13"/>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A46" i="13"/>
  <c r="AA45" i="13"/>
  <c r="AA44" i="13"/>
  <c r="AA43" i="13"/>
  <c r="AA42" i="13"/>
  <c r="AA41" i="13"/>
  <c r="AA40" i="13"/>
  <c r="AA39" i="13"/>
  <c r="AA38" i="13"/>
  <c r="AA37" i="13"/>
  <c r="AA36" i="13"/>
  <c r="AA35" i="13"/>
  <c r="AA34" i="13"/>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A23" i="13"/>
  <c r="AB23" i="13" s="1"/>
  <c r="AC19" i="13" s="1"/>
  <c r="AB18" i="13"/>
  <c r="AC26" i="13" s="1"/>
  <c r="AA21" i="13"/>
  <c r="AB21" i="13" s="1"/>
  <c r="AC21" i="13" s="1"/>
  <c r="AA20" i="13"/>
  <c r="AB28" i="13" s="1"/>
  <c r="AC31" i="13" s="1"/>
  <c r="AB19" i="13"/>
  <c r="AC27" i="13" s="1"/>
  <c r="AA19" i="13"/>
  <c r="AA18" i="13"/>
  <c r="AB26" i="13" s="1"/>
  <c r="AC29" i="13" s="1"/>
  <c r="AA17" i="13"/>
  <c r="AB17" i="13" s="1"/>
  <c r="AC17" i="13" s="1"/>
  <c r="AA16" i="13"/>
  <c r="AB16" i="13" s="1"/>
  <c r="AC16" i="13" s="1"/>
  <c r="AA15" i="13"/>
  <c r="AB15" i="13" s="1"/>
  <c r="AC15" i="13" s="1"/>
  <c r="AA14" i="13"/>
  <c r="AB14" i="13" s="1"/>
  <c r="AC14" i="13" s="1"/>
  <c r="AA13" i="13"/>
  <c r="AB13" i="13" s="1"/>
  <c r="AC13" i="13" s="1"/>
  <c r="AB12" i="13"/>
  <c r="AC12" i="13" s="1"/>
  <c r="AA12" i="13"/>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B4" i="13"/>
  <c r="AC4" i="13" s="1"/>
  <c r="AA4" i="13"/>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W86" i="13"/>
  <c r="X86" i="13" s="1"/>
  <c r="Y86" i="13" s="1"/>
  <c r="W85" i="13"/>
  <c r="X85" i="13" s="1"/>
  <c r="Y85" i="13" s="1"/>
  <c r="W84" i="13"/>
  <c r="X84" i="13" s="1"/>
  <c r="Y84" i="13" s="1"/>
  <c r="W83" i="13"/>
  <c r="W82" i="13"/>
  <c r="W81" i="13"/>
  <c r="W80" i="13"/>
  <c r="W79" i="13"/>
  <c r="W78" i="13"/>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5" i="13"/>
  <c r="Y55" i="13" s="1"/>
  <c r="W55" i="13"/>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W46" i="13"/>
  <c r="W45" i="13"/>
  <c r="W44" i="13"/>
  <c r="W43" i="13"/>
  <c r="W42" i="13"/>
  <c r="W41" i="13"/>
  <c r="W40" i="13"/>
  <c r="W39" i="13"/>
  <c r="W38" i="13"/>
  <c r="W37" i="13"/>
  <c r="W36" i="13"/>
  <c r="W35" i="13"/>
  <c r="W34" i="13"/>
  <c r="W33" i="13"/>
  <c r="X33" i="13" s="1"/>
  <c r="Y33" i="13" s="1"/>
  <c r="W32" i="13"/>
  <c r="X32" i="13" s="1"/>
  <c r="Y32" i="13" s="1"/>
  <c r="X31" i="13"/>
  <c r="W31" i="13"/>
  <c r="W30" i="13"/>
  <c r="W29" i="13"/>
  <c r="W28" i="13"/>
  <c r="W27" i="13"/>
  <c r="X30" i="13" s="1"/>
  <c r="W26" i="13"/>
  <c r="X29" i="13" s="1"/>
  <c r="W25" i="13"/>
  <c r="X25" i="13" s="1"/>
  <c r="W24" i="13"/>
  <c r="X24" i="13" s="1"/>
  <c r="Y24" i="13" s="1"/>
  <c r="W23" i="13"/>
  <c r="X23" i="13" s="1"/>
  <c r="X22" i="13"/>
  <c r="W21" i="13"/>
  <c r="X21" i="13" s="1"/>
  <c r="Y21" i="13" s="1"/>
  <c r="W20" i="13"/>
  <c r="X28" i="13" s="1"/>
  <c r="Y31" i="13" s="1"/>
  <c r="X19" i="13"/>
  <c r="Y27" i="13" s="1"/>
  <c r="W19" i="13"/>
  <c r="X27" i="13" s="1"/>
  <c r="Y30" i="13" s="1"/>
  <c r="X18" i="13"/>
  <c r="Y26" i="13" s="1"/>
  <c r="W18" i="13"/>
  <c r="X26" i="13" s="1"/>
  <c r="Y29"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X8" i="13"/>
  <c r="Y8" i="13" s="1"/>
  <c r="W8" i="13"/>
  <c r="W7" i="13"/>
  <c r="X7" i="13" s="1"/>
  <c r="Y7" i="13" s="1"/>
  <c r="W6" i="13"/>
  <c r="X6" i="13" s="1"/>
  <c r="Y6" i="13" s="1"/>
  <c r="W5" i="13"/>
  <c r="X5" i="13" s="1"/>
  <c r="Y5" i="13" s="1"/>
  <c r="W4" i="13"/>
  <c r="X4" i="13" s="1"/>
  <c r="Y4" i="13" s="1"/>
  <c r="W3" i="13"/>
  <c r="X3" i="13" s="1"/>
  <c r="Y3" i="13" s="1"/>
  <c r="W2" i="13"/>
  <c r="X2" i="13" s="1"/>
  <c r="Y2" i="13" s="1"/>
  <c r="S93" i="13"/>
  <c r="T93" i="13" s="1"/>
  <c r="U93" i="13" s="1"/>
  <c r="S92" i="13"/>
  <c r="T92" i="13" s="1"/>
  <c r="U92" i="13" s="1"/>
  <c r="T91" i="13"/>
  <c r="U91" i="13" s="1"/>
  <c r="S91" i="13"/>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S82" i="13"/>
  <c r="S81" i="13"/>
  <c r="S80" i="13"/>
  <c r="S79" i="13"/>
  <c r="S78" i="13"/>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4" i="13" s="1"/>
  <c r="S63" i="13"/>
  <c r="T63" i="13" s="1"/>
  <c r="U63" i="13" s="1"/>
  <c r="S62" i="13"/>
  <c r="T62" i="13" s="1"/>
  <c r="U62" i="13" s="1"/>
  <c r="S61" i="13"/>
  <c r="T61" i="13" s="1"/>
  <c r="U61" i="13" s="1"/>
  <c r="S60" i="13"/>
  <c r="T60" i="13" s="1"/>
  <c r="U60" i="13" s="1"/>
  <c r="T59" i="13"/>
  <c r="U59" i="13" s="1"/>
  <c r="S59" i="13"/>
  <c r="S58" i="13"/>
  <c r="T58" i="13" s="1"/>
  <c r="S57" i="13"/>
  <c r="S56" i="13"/>
  <c r="S55" i="13"/>
  <c r="T55" i="13" s="1"/>
  <c r="U55" i="13" s="1"/>
  <c r="S54" i="13"/>
  <c r="T54" i="13" s="1"/>
  <c r="U54" i="13" s="1"/>
  <c r="S53" i="13"/>
  <c r="T53" i="13" s="1"/>
  <c r="U53" i="13" s="1"/>
  <c r="S52" i="13"/>
  <c r="T52" i="13" s="1"/>
  <c r="U52" i="13" s="1"/>
  <c r="T51" i="13"/>
  <c r="U51" i="13" s="1"/>
  <c r="S51" i="13"/>
  <c r="S50" i="13"/>
  <c r="T50" i="13" s="1"/>
  <c r="U50" i="13" s="1"/>
  <c r="S49" i="13"/>
  <c r="T49" i="13" s="1"/>
  <c r="U49" i="13" s="1"/>
  <c r="S48" i="13"/>
  <c r="T48" i="13" s="1"/>
  <c r="U48" i="13" s="1"/>
  <c r="S47" i="13"/>
  <c r="S46" i="13"/>
  <c r="S45" i="13"/>
  <c r="S44" i="13"/>
  <c r="S43" i="13"/>
  <c r="S42" i="13"/>
  <c r="S41" i="13"/>
  <c r="S40" i="13"/>
  <c r="S39" i="13"/>
  <c r="S38" i="13"/>
  <c r="S37" i="13"/>
  <c r="S36" i="13"/>
  <c r="S35" i="13"/>
  <c r="S34" i="13"/>
  <c r="S33" i="13"/>
  <c r="T33" i="13" s="1"/>
  <c r="U33" i="13" s="1"/>
  <c r="S32" i="13"/>
  <c r="T32" i="13" s="1"/>
  <c r="U32" i="13" s="1"/>
  <c r="S31" i="13"/>
  <c r="S30" i="13"/>
  <c r="S29" i="13"/>
  <c r="S28" i="13"/>
  <c r="T31" i="13" s="1"/>
  <c r="S27" i="13"/>
  <c r="T30" i="13" s="1"/>
  <c r="S26" i="13"/>
  <c r="T29" i="13" s="1"/>
  <c r="S25" i="13"/>
  <c r="T20" i="13" s="1"/>
  <c r="U28" i="13" s="1"/>
  <c r="S24" i="13"/>
  <c r="S23" i="13"/>
  <c r="T19" i="13" s="1"/>
  <c r="U27" i="13" s="1"/>
  <c r="T22" i="13"/>
  <c r="S21" i="13"/>
  <c r="T21" i="13" s="1"/>
  <c r="U21" i="13" s="1"/>
  <c r="S20" i="13"/>
  <c r="T28" i="13" s="1"/>
  <c r="U31" i="13" s="1"/>
  <c r="S19" i="13"/>
  <c r="T27" i="13" s="1"/>
  <c r="U30" i="13" s="1"/>
  <c r="S18" i="13"/>
  <c r="T26" i="13" s="1"/>
  <c r="U29" i="13" s="1"/>
  <c r="S17" i="13"/>
  <c r="T17" i="13" s="1"/>
  <c r="U17" i="13" s="1"/>
  <c r="T16" i="13"/>
  <c r="U16" i="13" s="1"/>
  <c r="S16" i="13"/>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S3" i="13"/>
  <c r="T3" i="13" s="1"/>
  <c r="U3" i="13" s="1"/>
  <c r="S2" i="13"/>
  <c r="T2" i="13" s="1"/>
  <c r="U2" i="13" s="1"/>
  <c r="P93" i="13"/>
  <c r="Q93" i="13" s="1"/>
  <c r="O93" i="13"/>
  <c r="O92" i="13"/>
  <c r="P92" i="13" s="1"/>
  <c r="Q92" i="13" s="1"/>
  <c r="O91" i="13"/>
  <c r="P91" i="13" s="1"/>
  <c r="Q91" i="13" s="1"/>
  <c r="O90" i="13"/>
  <c r="P90" i="13" s="1"/>
  <c r="Q90" i="13" s="1"/>
  <c r="P89" i="13"/>
  <c r="Q89" i="13" s="1"/>
  <c r="O89" i="13"/>
  <c r="O88" i="13"/>
  <c r="P88" i="13" s="1"/>
  <c r="Q88" i="13" s="1"/>
  <c r="O87" i="13"/>
  <c r="P87" i="13" s="1"/>
  <c r="Q87" i="13" s="1"/>
  <c r="O86" i="13"/>
  <c r="P86" i="13" s="1"/>
  <c r="Q86" i="13" s="1"/>
  <c r="O85" i="13"/>
  <c r="P85" i="13" s="1"/>
  <c r="Q85" i="13" s="1"/>
  <c r="O84" i="13"/>
  <c r="P84" i="13" s="1"/>
  <c r="Q84" i="13" s="1"/>
  <c r="O83" i="13"/>
  <c r="O82" i="13"/>
  <c r="O81" i="13"/>
  <c r="O80" i="13"/>
  <c r="O79" i="13"/>
  <c r="O78" i="13"/>
  <c r="P77" i="13"/>
  <c r="Q77" i="13" s="1"/>
  <c r="O77" i="13"/>
  <c r="O76" i="13"/>
  <c r="P76" i="13" s="1"/>
  <c r="Q76" i="13" s="1"/>
  <c r="O75" i="13"/>
  <c r="P75" i="13" s="1"/>
  <c r="Q75" i="13" s="1"/>
  <c r="O74" i="13"/>
  <c r="P74" i="13" s="1"/>
  <c r="Q74" i="13" s="1"/>
  <c r="O73" i="13"/>
  <c r="P73" i="13" s="1"/>
  <c r="Q73" i="13" s="1"/>
  <c r="O72" i="13"/>
  <c r="P72" i="13" s="1"/>
  <c r="Q72" i="13" s="1"/>
  <c r="P71" i="13"/>
  <c r="Q71" i="13" s="1"/>
  <c r="O71" i="13"/>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O57" i="13"/>
  <c r="O56" i="13"/>
  <c r="P56" i="13" s="1"/>
  <c r="O55" i="13"/>
  <c r="P55" i="13" s="1"/>
  <c r="Q55" i="13" s="1"/>
  <c r="O54" i="13"/>
  <c r="P54" i="13" s="1"/>
  <c r="Q54" i="13" s="1"/>
  <c r="O53" i="13"/>
  <c r="P53" i="13" s="1"/>
  <c r="Q53" i="13" s="1"/>
  <c r="O52" i="13"/>
  <c r="P52" i="13" s="1"/>
  <c r="Q52" i="13" s="1"/>
  <c r="P51" i="13"/>
  <c r="Q51" i="13" s="1"/>
  <c r="O51" i="13"/>
  <c r="O50" i="13"/>
  <c r="P50" i="13" s="1"/>
  <c r="Q50" i="13" s="1"/>
  <c r="O49" i="13"/>
  <c r="P49" i="13" s="1"/>
  <c r="Q49" i="13" s="1"/>
  <c r="O48" i="13"/>
  <c r="P48" i="13" s="1"/>
  <c r="Q48" i="13" s="1"/>
  <c r="O47" i="13"/>
  <c r="O46" i="13"/>
  <c r="O45" i="13"/>
  <c r="O44" i="13"/>
  <c r="O43" i="13"/>
  <c r="O42" i="13"/>
  <c r="O41" i="13"/>
  <c r="O40" i="13"/>
  <c r="O39" i="13"/>
  <c r="O38" i="13"/>
  <c r="O37" i="13"/>
  <c r="O36" i="13"/>
  <c r="O35" i="13"/>
  <c r="O34" i="13"/>
  <c r="O33" i="13"/>
  <c r="P33" i="13" s="1"/>
  <c r="Q33" i="13" s="1"/>
  <c r="O32" i="13"/>
  <c r="P32" i="13" s="1"/>
  <c r="Q32" i="13" s="1"/>
  <c r="O31" i="13"/>
  <c r="P30" i="13"/>
  <c r="O30" i="13"/>
  <c r="O29" i="13"/>
  <c r="O28" i="13"/>
  <c r="P31" i="13" s="1"/>
  <c r="P27" i="13"/>
  <c r="Q30" i="13" s="1"/>
  <c r="O27" i="13"/>
  <c r="O26" i="13"/>
  <c r="P29" i="13" s="1"/>
  <c r="O25" i="13"/>
  <c r="P20" i="13" s="1"/>
  <c r="Q28" i="13" s="1"/>
  <c r="O24" i="13"/>
  <c r="O23" i="13"/>
  <c r="P19" i="13" s="1"/>
  <c r="Q27" i="13" s="1"/>
  <c r="O22" i="13"/>
  <c r="O21" i="13"/>
  <c r="P21" i="13" s="1"/>
  <c r="Q21" i="13" s="1"/>
  <c r="O20" i="13"/>
  <c r="P28" i="13" s="1"/>
  <c r="Q31" i="13" s="1"/>
  <c r="O19" i="13"/>
  <c r="O18" i="13"/>
  <c r="P26" i="13" s="1"/>
  <c r="Q29" i="13" s="1"/>
  <c r="O17" i="13"/>
  <c r="P17" i="13" s="1"/>
  <c r="Q17" i="13" s="1"/>
  <c r="O16" i="13"/>
  <c r="P16" i="13" s="1"/>
  <c r="Q16" i="13" s="1"/>
  <c r="P15" i="13"/>
  <c r="Q15" i="13" s="1"/>
  <c r="O15" i="13"/>
  <c r="O14" i="13"/>
  <c r="P14" i="13" s="1"/>
  <c r="Q14" i="13" s="1"/>
  <c r="O13" i="13"/>
  <c r="P13" i="13" s="1"/>
  <c r="Q13" i="13" s="1"/>
  <c r="P12" i="13"/>
  <c r="Q12" i="13" s="1"/>
  <c r="O12" i="13"/>
  <c r="P11" i="13"/>
  <c r="Q11" i="13" s="1"/>
  <c r="O11" i="13"/>
  <c r="O10" i="13"/>
  <c r="P10" i="13" s="1"/>
  <c r="Q10" i="13" s="1"/>
  <c r="O9" i="13"/>
  <c r="P9" i="13" s="1"/>
  <c r="Q9" i="13" s="1"/>
  <c r="O8" i="13"/>
  <c r="P8" i="13" s="1"/>
  <c r="Q8" i="13" s="1"/>
  <c r="O7" i="13"/>
  <c r="P7" i="13" s="1"/>
  <c r="Q7" i="13" s="1"/>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L89" i="13"/>
  <c r="M89" i="13" s="1"/>
  <c r="K89" i="13"/>
  <c r="K88" i="13"/>
  <c r="L88" i="13" s="1"/>
  <c r="M88" i="13" s="1"/>
  <c r="L87" i="13"/>
  <c r="M87" i="13" s="1"/>
  <c r="K87" i="13"/>
  <c r="K86" i="13"/>
  <c r="L86" i="13" s="1"/>
  <c r="M86" i="13" s="1"/>
  <c r="K85" i="13"/>
  <c r="L85" i="13" s="1"/>
  <c r="M85" i="13" s="1"/>
  <c r="K84" i="13"/>
  <c r="L84" i="13" s="1"/>
  <c r="M84" i="13" s="1"/>
  <c r="K83" i="13"/>
  <c r="K82" i="13"/>
  <c r="K81" i="13"/>
  <c r="K80" i="13"/>
  <c r="K79" i="13"/>
  <c r="K78" i="13"/>
  <c r="L77" i="13"/>
  <c r="M77" i="13" s="1"/>
  <c r="K77" i="13"/>
  <c r="K76" i="13"/>
  <c r="L76" i="13" s="1"/>
  <c r="M76" i="13" s="1"/>
  <c r="K75" i="13"/>
  <c r="L75" i="13" s="1"/>
  <c r="M75" i="13" s="1"/>
  <c r="K74" i="13"/>
  <c r="L74" i="13" s="1"/>
  <c r="M74" i="13" s="1"/>
  <c r="L73" i="13"/>
  <c r="M73" i="13" s="1"/>
  <c r="K73" i="13"/>
  <c r="K72" i="13"/>
  <c r="L72" i="13" s="1"/>
  <c r="M72" i="13" s="1"/>
  <c r="L71" i="13"/>
  <c r="M71" i="13" s="1"/>
  <c r="K71" i="13"/>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L61" i="13"/>
  <c r="M61" i="13" s="1"/>
  <c r="K61" i="13"/>
  <c r="K60" i="13"/>
  <c r="L60" i="13" s="1"/>
  <c r="M60" i="13" s="1"/>
  <c r="K59" i="13"/>
  <c r="L59" i="13" s="1"/>
  <c r="M59" i="13" s="1"/>
  <c r="K58" i="13"/>
  <c r="L58" i="13" s="1"/>
  <c r="K57" i="13"/>
  <c r="K56" i="13"/>
  <c r="L55" i="13"/>
  <c r="M55" i="13" s="1"/>
  <c r="K55" i="13"/>
  <c r="K54" i="13"/>
  <c r="K53" i="13"/>
  <c r="L53" i="13" s="1"/>
  <c r="M53" i="13" s="1"/>
  <c r="K52" i="13"/>
  <c r="L52" i="13" s="1"/>
  <c r="M52" i="13" s="1"/>
  <c r="L51" i="13"/>
  <c r="M51" i="13" s="1"/>
  <c r="K51" i="13"/>
  <c r="K50" i="13"/>
  <c r="L50" i="13" s="1"/>
  <c r="M50" i="13" s="1"/>
  <c r="L49" i="13"/>
  <c r="M49" i="13" s="1"/>
  <c r="K49" i="13"/>
  <c r="K48" i="13"/>
  <c r="L48" i="13" s="1"/>
  <c r="M48" i="13" s="1"/>
  <c r="K47" i="13"/>
  <c r="K46" i="13"/>
  <c r="K45" i="13"/>
  <c r="K44" i="13"/>
  <c r="K43" i="13"/>
  <c r="K42" i="13"/>
  <c r="K41" i="13"/>
  <c r="K40" i="13"/>
  <c r="K39" i="13"/>
  <c r="K38" i="13"/>
  <c r="K37" i="13"/>
  <c r="K36" i="13"/>
  <c r="K35" i="13"/>
  <c r="K34" i="13"/>
  <c r="L33" i="13"/>
  <c r="M33" i="13" s="1"/>
  <c r="K33" i="13"/>
  <c r="K32" i="13"/>
  <c r="L32" i="13" s="1"/>
  <c r="M32" i="13" s="1"/>
  <c r="L31" i="13"/>
  <c r="K31" i="13"/>
  <c r="K30" i="13"/>
  <c r="K29" i="13"/>
  <c r="K28" i="13"/>
  <c r="K27" i="13"/>
  <c r="L30" i="13" s="1"/>
  <c r="K26" i="13"/>
  <c r="L29" i="13" s="1"/>
  <c r="K25" i="13"/>
  <c r="L20" i="13" s="1"/>
  <c r="M28" i="13" s="1"/>
  <c r="K24" i="13"/>
  <c r="L24" i="13" s="1"/>
  <c r="M24" i="13" s="1"/>
  <c r="K23" i="13"/>
  <c r="L19" i="13" s="1"/>
  <c r="M27" i="13" s="1"/>
  <c r="K22" i="13"/>
  <c r="K21" i="13"/>
  <c r="K20" i="13"/>
  <c r="L28" i="13" s="1"/>
  <c r="M31" i="13" s="1"/>
  <c r="K19" i="13"/>
  <c r="L27" i="13" s="1"/>
  <c r="M30" i="13" s="1"/>
  <c r="K18" i="13"/>
  <c r="L26" i="13" s="1"/>
  <c r="M29" i="13" s="1"/>
  <c r="L17" i="13"/>
  <c r="M17" i="13" s="1"/>
  <c r="K17" i="13"/>
  <c r="K16" i="13"/>
  <c r="L16" i="13" s="1"/>
  <c r="M16" i="13" s="1"/>
  <c r="K15" i="13"/>
  <c r="L15" i="13" s="1"/>
  <c r="M15" i="13" s="1"/>
  <c r="K14" i="13"/>
  <c r="L14" i="13" s="1"/>
  <c r="M14" i="13" s="1"/>
  <c r="L13" i="13"/>
  <c r="M13" i="13" s="1"/>
  <c r="K13" i="13"/>
  <c r="K12" i="13"/>
  <c r="L12" i="13" s="1"/>
  <c r="M12" i="13" s="1"/>
  <c r="L11" i="13"/>
  <c r="M11" i="13" s="1"/>
  <c r="K11" i="13"/>
  <c r="K10" i="13"/>
  <c r="L10" i="13" s="1"/>
  <c r="M10" i="13" s="1"/>
  <c r="K9" i="13"/>
  <c r="L9" i="13" s="1"/>
  <c r="M9" i="13" s="1"/>
  <c r="K8" i="13"/>
  <c r="L8" i="13" s="1"/>
  <c r="M8" i="13" s="1"/>
  <c r="K7" i="13"/>
  <c r="L25" i="13" s="1"/>
  <c r="K6" i="13"/>
  <c r="L6" i="13" s="1"/>
  <c r="M6" i="13" s="1"/>
  <c r="K5" i="13"/>
  <c r="L5" i="13" s="1"/>
  <c r="M5" i="13" s="1"/>
  <c r="K4" i="13"/>
  <c r="L4" i="13" s="1"/>
  <c r="M4" i="13" s="1"/>
  <c r="K3" i="13"/>
  <c r="L3" i="13" s="1"/>
  <c r="M3" i="13" s="1"/>
  <c r="K2" i="13"/>
  <c r="L2" i="13" s="1"/>
  <c r="M2" i="13" s="1"/>
  <c r="U58" i="13" l="1"/>
  <c r="L7" i="13"/>
  <c r="M7" i="13" s="1"/>
  <c r="L23" i="13"/>
  <c r="M23" i="13" s="1"/>
  <c r="L56" i="13"/>
  <c r="M56" i="13" s="1"/>
  <c r="P22" i="13"/>
  <c r="Q22" i="13" s="1"/>
  <c r="X56" i="13"/>
  <c r="P42" i="13"/>
  <c r="Q42" i="13" s="1"/>
  <c r="T41" i="13"/>
  <c r="U41" i="13" s="1"/>
  <c r="Y58" i="13"/>
  <c r="AB45" i="13"/>
  <c r="AC45" i="13" s="1"/>
  <c r="AC58" i="13"/>
  <c r="P24" i="13"/>
  <c r="Q24" i="13" s="1"/>
  <c r="P80" i="13"/>
  <c r="Q80" i="13" s="1"/>
  <c r="T23" i="13"/>
  <c r="U23" i="13" s="1"/>
  <c r="P41" i="13"/>
  <c r="Q41" i="13" s="1"/>
  <c r="M58" i="13"/>
  <c r="P23" i="13"/>
  <c r="Q23" i="13" s="1"/>
  <c r="T24" i="13"/>
  <c r="U24" i="13" s="1"/>
  <c r="L80" i="13"/>
  <c r="M80" i="13" s="1"/>
  <c r="L57" i="13"/>
  <c r="P57" i="13"/>
  <c r="T56" i="13"/>
  <c r="T82" i="13"/>
  <c r="U82" i="13" s="1"/>
  <c r="X20" i="13"/>
  <c r="Y28" i="13" s="1"/>
  <c r="X82" i="13"/>
  <c r="Y82" i="13" s="1"/>
  <c r="AB41" i="13"/>
  <c r="AC41" i="13" s="1"/>
  <c r="L22" i="13"/>
  <c r="P58" i="13"/>
  <c r="Q58" i="13" s="1"/>
  <c r="P82" i="13"/>
  <c r="Q82" i="13" s="1"/>
  <c r="T57" i="13"/>
  <c r="X42" i="13"/>
  <c r="Y42" i="13" s="1"/>
  <c r="AB80" i="13"/>
  <c r="AC80" i="13" s="1"/>
  <c r="AC56" i="13"/>
  <c r="AC57" i="13"/>
  <c r="AB22" i="13"/>
  <c r="AC23" i="13"/>
  <c r="AB25" i="13"/>
  <c r="Y22" i="13"/>
  <c r="Y18" i="13"/>
  <c r="Y23" i="13"/>
  <c r="Y19" i="13"/>
  <c r="Y56" i="13"/>
  <c r="Y57" i="13"/>
  <c r="Y25" i="13"/>
  <c r="Y20" i="13"/>
  <c r="U22" i="13"/>
  <c r="U18" i="13"/>
  <c r="U56" i="13"/>
  <c r="U57" i="13"/>
  <c r="T18" i="13"/>
  <c r="U26" i="13" s="1"/>
  <c r="U19" i="13"/>
  <c r="T25" i="13"/>
  <c r="Q56" i="13"/>
  <c r="Q57" i="13"/>
  <c r="Q18" i="13"/>
  <c r="P18" i="13"/>
  <c r="Q26" i="13" s="1"/>
  <c r="P25" i="13"/>
  <c r="M25" i="13"/>
  <c r="M20" i="13"/>
  <c r="M22" i="13"/>
  <c r="M18" i="13"/>
  <c r="L18" i="13"/>
  <c r="M26" i="13" s="1"/>
  <c r="M19" i="13"/>
  <c r="L54" i="13"/>
  <c r="M54" i="13" s="1"/>
  <c r="L21" i="13"/>
  <c r="M21" i="13" s="1"/>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A82" i="14"/>
  <c r="AA81" i="14"/>
  <c r="AA80" i="14"/>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B55" i="14" s="1"/>
  <c r="AC55" i="14" s="1"/>
  <c r="AA54" i="14"/>
  <c r="AB57" i="14" s="1"/>
  <c r="AA53" i="14"/>
  <c r="AB56" i="14" s="1"/>
  <c r="AA52" i="14"/>
  <c r="AB52" i="14" s="1"/>
  <c r="AB51" i="14"/>
  <c r="AA51" i="14"/>
  <c r="AA50" i="14"/>
  <c r="AB50" i="14" s="1"/>
  <c r="AA49" i="14"/>
  <c r="AB49" i="14" s="1"/>
  <c r="AA48" i="14"/>
  <c r="AB48" i="14" s="1"/>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A24" i="14"/>
  <c r="AA23" i="14"/>
  <c r="AB19" i="14" s="1"/>
  <c r="AC27" i="14" s="1"/>
  <c r="AB22" i="14"/>
  <c r="AC22" i="14" s="1"/>
  <c r="AA21" i="14"/>
  <c r="AB21" i="14" s="1"/>
  <c r="AC21" i="14" s="1"/>
  <c r="AA20" i="14"/>
  <c r="AB28" i="14" s="1"/>
  <c r="AC31" i="14" s="1"/>
  <c r="AA19" i="14"/>
  <c r="AB27" i="14" s="1"/>
  <c r="AC30" i="14" s="1"/>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W82" i="14"/>
  <c r="W81" i="14"/>
  <c r="W80" i="14"/>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W52" i="14"/>
  <c r="X52" i="14" s="1"/>
  <c r="X51" i="14"/>
  <c r="W51" i="14"/>
  <c r="W50" i="14"/>
  <c r="X50" i="14" s="1"/>
  <c r="W49" i="14"/>
  <c r="X49" i="14" s="1"/>
  <c r="W48" i="14"/>
  <c r="X48" i="14" s="1"/>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W27" i="14"/>
  <c r="X30" i="14" s="1"/>
  <c r="W26" i="14"/>
  <c r="X29" i="14" s="1"/>
  <c r="W25" i="14"/>
  <c r="X20" i="14" s="1"/>
  <c r="W24" i="14"/>
  <c r="W23" i="14"/>
  <c r="X23" i="14" s="1"/>
  <c r="Y23" i="14" s="1"/>
  <c r="X18" i="14"/>
  <c r="W21" i="14"/>
  <c r="X21" i="14" s="1"/>
  <c r="Y21" i="14" s="1"/>
  <c r="W20" i="14"/>
  <c r="X28" i="14" s="1"/>
  <c r="Y31" i="14" s="1"/>
  <c r="X19" i="14"/>
  <c r="Y27" i="14" s="1"/>
  <c r="W19" i="14"/>
  <c r="X27" i="14" s="1"/>
  <c r="Y30" i="14" s="1"/>
  <c r="W18" i="14"/>
  <c r="X26" i="14" s="1"/>
  <c r="Y29"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S82" i="14"/>
  <c r="S81" i="14"/>
  <c r="S80" i="14"/>
  <c r="S79" i="14"/>
  <c r="S78" i="14"/>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T59" i="14"/>
  <c r="U59" i="14" s="1"/>
  <c r="S59" i="14"/>
  <c r="S58" i="14"/>
  <c r="S57" i="14"/>
  <c r="S56" i="14"/>
  <c r="S55" i="14"/>
  <c r="S54" i="14"/>
  <c r="S53" i="14"/>
  <c r="S52" i="14"/>
  <c r="T52" i="14" s="1"/>
  <c r="S51" i="14"/>
  <c r="T51" i="14" s="1"/>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S28" i="14"/>
  <c r="S27" i="14"/>
  <c r="T30" i="14" s="1"/>
  <c r="S26" i="14"/>
  <c r="T29" i="14" s="1"/>
  <c r="S25" i="14"/>
  <c r="T20" i="14" s="1"/>
  <c r="S24" i="14"/>
  <c r="S23" i="14"/>
  <c r="T22" i="14"/>
  <c r="U22" i="14" s="1"/>
  <c r="S21" i="14"/>
  <c r="T21" i="14" s="1"/>
  <c r="U21" i="14" s="1"/>
  <c r="S20" i="14"/>
  <c r="T28" i="14" s="1"/>
  <c r="U31" i="14" s="1"/>
  <c r="S19" i="14"/>
  <c r="T27" i="14" s="1"/>
  <c r="U30" i="14" s="1"/>
  <c r="S18" i="14"/>
  <c r="T26" i="14" s="1"/>
  <c r="U29"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4" i="14" s="1"/>
  <c r="U24"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O82" i="14"/>
  <c r="O81" i="14"/>
  <c r="O80" i="14"/>
  <c r="O79" i="14"/>
  <c r="O78" i="14"/>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O54" i="14"/>
  <c r="O53" i="14"/>
  <c r="P56" i="14" s="1"/>
  <c r="O52" i="14"/>
  <c r="P52" i="14" s="1"/>
  <c r="O51" i="14"/>
  <c r="P51" i="14" s="1"/>
  <c r="O50" i="14"/>
  <c r="P50" i="14" s="1"/>
  <c r="O49" i="14"/>
  <c r="P49" i="14" s="1"/>
  <c r="O48" i="14"/>
  <c r="P48" i="14" s="1"/>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P27" i="14"/>
  <c r="Q30" i="14" s="1"/>
  <c r="O27" i="14"/>
  <c r="P30" i="14" s="1"/>
  <c r="O26" i="14"/>
  <c r="P29" i="14" s="1"/>
  <c r="O25" i="14"/>
  <c r="P20" i="14" s="1"/>
  <c r="O24" i="14"/>
  <c r="O23" i="14"/>
  <c r="O22" i="14"/>
  <c r="P22" i="14" s="1"/>
  <c r="Q22" i="14" s="1"/>
  <c r="O21" i="14"/>
  <c r="O20" i="14"/>
  <c r="P28" i="14" s="1"/>
  <c r="Q31" i="14" s="1"/>
  <c r="P19" i="14"/>
  <c r="Q27" i="14" s="1"/>
  <c r="O19" i="14"/>
  <c r="O18" i="14"/>
  <c r="P26" i="14" s="1"/>
  <c r="Q29"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L87" i="14"/>
  <c r="M87" i="14" s="1"/>
  <c r="K87" i="14"/>
  <c r="K86" i="14"/>
  <c r="L86" i="14" s="1"/>
  <c r="M86" i="14" s="1"/>
  <c r="K85" i="14"/>
  <c r="L85" i="14" s="1"/>
  <c r="M85" i="14" s="1"/>
  <c r="K84" i="14"/>
  <c r="L84" i="14" s="1"/>
  <c r="M84" i="14" s="1"/>
  <c r="K83" i="14"/>
  <c r="K82" i="14"/>
  <c r="L82" i="14" s="1"/>
  <c r="M82" i="14" s="1"/>
  <c r="K81" i="14"/>
  <c r="K80" i="14"/>
  <c r="K79" i="14"/>
  <c r="K78" i="14"/>
  <c r="K77" i="14"/>
  <c r="L77" i="14" s="1"/>
  <c r="M77" i="14" s="1"/>
  <c r="M76" i="14"/>
  <c r="K76" i="14"/>
  <c r="L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6" i="14" s="1"/>
  <c r="K52" i="14"/>
  <c r="L52" i="14" s="1"/>
  <c r="K51" i="14"/>
  <c r="L51" i="14" s="1"/>
  <c r="K50" i="14"/>
  <c r="L50" i="14" s="1"/>
  <c r="K49" i="14"/>
  <c r="L49" i="14" s="1"/>
  <c r="K48" i="14"/>
  <c r="L48" i="14" s="1"/>
  <c r="K47" i="14"/>
  <c r="K46" i="14"/>
  <c r="K45" i="14"/>
  <c r="K44" i="14"/>
  <c r="K43" i="14"/>
  <c r="K42" i="14"/>
  <c r="K41" i="14"/>
  <c r="K40" i="14"/>
  <c r="K39" i="14"/>
  <c r="K38" i="14"/>
  <c r="K37" i="14"/>
  <c r="K36" i="14"/>
  <c r="K35" i="14"/>
  <c r="K34" i="14"/>
  <c r="K33" i="14"/>
  <c r="L33" i="14" s="1"/>
  <c r="M33" i="14" s="1"/>
  <c r="L32" i="14"/>
  <c r="M32" i="14" s="1"/>
  <c r="K32" i="14"/>
  <c r="K31" i="14"/>
  <c r="K30" i="14"/>
  <c r="K29" i="14"/>
  <c r="K28" i="14"/>
  <c r="L31" i="14" s="1"/>
  <c r="K27" i="14"/>
  <c r="L30" i="14" s="1"/>
  <c r="K26" i="14"/>
  <c r="L29" i="14" s="1"/>
  <c r="K25" i="14"/>
  <c r="L20" i="14" s="1"/>
  <c r="M28" i="14" s="1"/>
  <c r="K24" i="14"/>
  <c r="L24" i="14" s="1"/>
  <c r="M24" i="14" s="1"/>
  <c r="K23" i="14"/>
  <c r="K22" i="14"/>
  <c r="K21" i="14"/>
  <c r="K20" i="14"/>
  <c r="L28" i="14" s="1"/>
  <c r="M31" i="14" s="1"/>
  <c r="K19" i="14"/>
  <c r="L27" i="14" s="1"/>
  <c r="M30" i="14" s="1"/>
  <c r="K18" i="14"/>
  <c r="L26" i="14" s="1"/>
  <c r="M29"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D46" i="13"/>
  <c r="D45" i="13"/>
  <c r="L45" i="13" s="1"/>
  <c r="M45" i="13" s="1"/>
  <c r="D42" i="13"/>
  <c r="L42" i="13" s="1"/>
  <c r="M42" i="13" s="1"/>
  <c r="D41" i="13"/>
  <c r="L41" i="13" s="1"/>
  <c r="M41" i="13" s="1"/>
  <c r="D83" i="14"/>
  <c r="P83" i="14" s="1"/>
  <c r="Q83" i="14" s="1"/>
  <c r="D82" i="14"/>
  <c r="D81" i="14"/>
  <c r="L81" i="14" s="1"/>
  <c r="M81" i="14" s="1"/>
  <c r="D80" i="14"/>
  <c r="L80" i="14" s="1"/>
  <c r="M80" i="14" s="1"/>
  <c r="D79" i="14"/>
  <c r="AB79" i="14" s="1"/>
  <c r="AC79" i="14" s="1"/>
  <c r="D78" i="14"/>
  <c r="D83" i="13"/>
  <c r="X83" i="13" s="1"/>
  <c r="Y83" i="13" s="1"/>
  <c r="D82" i="13"/>
  <c r="AB82" i="13" s="1"/>
  <c r="AC82" i="13" s="1"/>
  <c r="D81" i="13"/>
  <c r="X81" i="13" s="1"/>
  <c r="Y81" i="13" s="1"/>
  <c r="D80" i="13"/>
  <c r="T80" i="13" s="1"/>
  <c r="U80" i="13" s="1"/>
  <c r="D79" i="13"/>
  <c r="D78" i="13"/>
  <c r="T78" i="13" s="1"/>
  <c r="U78" i="13" s="1"/>
  <c r="X80" i="14" l="1"/>
  <c r="Y80" i="14" s="1"/>
  <c r="AB23" i="14"/>
  <c r="AC23" i="14" s="1"/>
  <c r="AB42" i="13"/>
  <c r="AC42" i="13" s="1"/>
  <c r="P45" i="13"/>
  <c r="Q45" i="13" s="1"/>
  <c r="X41" i="13"/>
  <c r="Y41" i="13" s="1"/>
  <c r="AB46" i="13"/>
  <c r="AC46" i="13" s="1"/>
  <c r="AB81" i="13"/>
  <c r="AC81" i="13" s="1"/>
  <c r="AB78" i="13"/>
  <c r="AC78" i="13" s="1"/>
  <c r="P78" i="13"/>
  <c r="Q78" i="13" s="1"/>
  <c r="P79" i="13"/>
  <c r="Q79" i="13" s="1"/>
  <c r="AB79" i="13"/>
  <c r="AC79" i="13" s="1"/>
  <c r="L79" i="13"/>
  <c r="M79" i="13" s="1"/>
  <c r="T79" i="13"/>
  <c r="U79" i="13" s="1"/>
  <c r="P82" i="14"/>
  <c r="Q82" i="14" s="1"/>
  <c r="T83" i="14"/>
  <c r="U83" i="14" s="1"/>
  <c r="X58" i="14"/>
  <c r="Y58" i="14" s="1"/>
  <c r="AB83" i="14"/>
  <c r="AC83" i="14" s="1"/>
  <c r="L82" i="13"/>
  <c r="M82" i="13" s="1"/>
  <c r="X80" i="13"/>
  <c r="Y80" i="13" s="1"/>
  <c r="P79" i="14"/>
  <c r="Q79" i="14" s="1"/>
  <c r="P23" i="14"/>
  <c r="Q23" i="14" s="1"/>
  <c r="P24" i="14"/>
  <c r="Q24" i="14" s="1"/>
  <c r="X78" i="13"/>
  <c r="Y78" i="13" s="1"/>
  <c r="X79" i="13"/>
  <c r="Y79" i="13" s="1"/>
  <c r="L78" i="13"/>
  <c r="M78" i="13" s="1"/>
  <c r="T46" i="13"/>
  <c r="U46" i="13" s="1"/>
  <c r="P81" i="13"/>
  <c r="Q81" i="13" s="1"/>
  <c r="L81" i="13"/>
  <c r="M81" i="13" s="1"/>
  <c r="X46" i="13"/>
  <c r="Y46" i="13" s="1"/>
  <c r="AB83" i="13"/>
  <c r="AC83" i="13" s="1"/>
  <c r="P83" i="13"/>
  <c r="Q83" i="13" s="1"/>
  <c r="L83" i="13"/>
  <c r="M83" i="13" s="1"/>
  <c r="T83" i="13"/>
  <c r="U83" i="13" s="1"/>
  <c r="L21" i="14"/>
  <c r="M21" i="14" s="1"/>
  <c r="L78" i="14"/>
  <c r="M78" i="14" s="1"/>
  <c r="P58" i="14"/>
  <c r="X56" i="14"/>
  <c r="X83" i="14"/>
  <c r="Y83" i="14" s="1"/>
  <c r="T81" i="13"/>
  <c r="U81" i="13" s="1"/>
  <c r="T42" i="13"/>
  <c r="U42" i="13" s="1"/>
  <c r="T45" i="13"/>
  <c r="U45" i="13" s="1"/>
  <c r="T80" i="14"/>
  <c r="U80" i="14" s="1"/>
  <c r="AB58" i="14"/>
  <c r="AC58" i="14" s="1"/>
  <c r="AB80" i="14"/>
  <c r="AC80" i="14" s="1"/>
  <c r="Q19" i="13"/>
  <c r="L46" i="13"/>
  <c r="M46" i="13" s="1"/>
  <c r="X45" i="13"/>
  <c r="Y45" i="13" s="1"/>
  <c r="P46" i="13"/>
  <c r="Q46" i="13" s="1"/>
  <c r="AC22" i="13"/>
  <c r="AC18" i="13"/>
  <c r="AC25" i="13"/>
  <c r="AC20" i="13"/>
  <c r="U25" i="13"/>
  <c r="U20" i="13"/>
  <c r="Q25" i="13"/>
  <c r="Q20" i="13"/>
  <c r="M57" i="13"/>
  <c r="Q20" i="14"/>
  <c r="Q28" i="14"/>
  <c r="T58" i="14"/>
  <c r="T55" i="14"/>
  <c r="U55" i="14" s="1"/>
  <c r="T19" i="14"/>
  <c r="U27" i="14" s="1"/>
  <c r="T23" i="14"/>
  <c r="U23" i="14" s="1"/>
  <c r="P57" i="14"/>
  <c r="L53" i="14"/>
  <c r="M53" i="14" s="1"/>
  <c r="P25" i="14"/>
  <c r="Q25" i="14" s="1"/>
  <c r="P7" i="14"/>
  <c r="Q7" i="14" s="1"/>
  <c r="P81" i="14"/>
  <c r="Q81" i="14" s="1"/>
  <c r="U28" i="14"/>
  <c r="U20" i="14"/>
  <c r="T56" i="14"/>
  <c r="U56" i="14" s="1"/>
  <c r="T53" i="14"/>
  <c r="U53" i="14" s="1"/>
  <c r="T81" i="14"/>
  <c r="U81" i="14" s="1"/>
  <c r="X24" i="14"/>
  <c r="Y24" i="14" s="1"/>
  <c r="X78" i="14"/>
  <c r="Y78" i="14" s="1"/>
  <c r="X81" i="14"/>
  <c r="Y81" i="14" s="1"/>
  <c r="AB24" i="14"/>
  <c r="AC24" i="14" s="1"/>
  <c r="AB78" i="14"/>
  <c r="AC78" i="14" s="1"/>
  <c r="AB81" i="14"/>
  <c r="AC81" i="14" s="1"/>
  <c r="T78" i="14"/>
  <c r="U78" i="14" s="1"/>
  <c r="L22" i="14"/>
  <c r="M22" i="14" s="1"/>
  <c r="L79" i="14"/>
  <c r="M79" i="14" s="1"/>
  <c r="P55" i="14"/>
  <c r="Q55" i="14" s="1"/>
  <c r="P80" i="14"/>
  <c r="Q80" i="14" s="1"/>
  <c r="T82" i="14"/>
  <c r="U82" i="14" s="1"/>
  <c r="X82" i="14"/>
  <c r="Y82" i="14" s="1"/>
  <c r="AB82" i="14"/>
  <c r="AC82" i="14" s="1"/>
  <c r="L25" i="14"/>
  <c r="M25" i="14" s="1"/>
  <c r="L23" i="14"/>
  <c r="M23" i="14" s="1"/>
  <c r="L83" i="14"/>
  <c r="M83" i="14" s="1"/>
  <c r="P53" i="14"/>
  <c r="Q53" i="14" s="1"/>
  <c r="P78" i="14"/>
  <c r="Q78" i="14" s="1"/>
  <c r="T25" i="14"/>
  <c r="U25" i="14" s="1"/>
  <c r="T57" i="14"/>
  <c r="T79" i="14"/>
  <c r="U79" i="14" s="1"/>
  <c r="X79" i="14"/>
  <c r="Y79" i="14" s="1"/>
  <c r="AC28" i="14"/>
  <c r="AC20" i="14"/>
  <c r="AB18" i="14"/>
  <c r="AC19" i="14"/>
  <c r="AB54" i="14"/>
  <c r="AC54" i="14" s="1"/>
  <c r="AB25" i="14"/>
  <c r="AC25" i="14" s="1"/>
  <c r="AB53" i="14"/>
  <c r="AC53" i="14" s="1"/>
  <c r="Y26" i="14"/>
  <c r="Y18" i="14"/>
  <c r="Y20" i="14"/>
  <c r="Y28" i="14"/>
  <c r="X22" i="14"/>
  <c r="Y22" i="14" s="1"/>
  <c r="X25" i="14"/>
  <c r="Y25" i="14" s="1"/>
  <c r="X53" i="14"/>
  <c r="Y53" i="14" s="1"/>
  <c r="X57" i="14"/>
  <c r="Y57" i="14" s="1"/>
  <c r="Y19" i="14"/>
  <c r="T2" i="14"/>
  <c r="U2" i="14" s="1"/>
  <c r="T18" i="14"/>
  <c r="U19" i="14"/>
  <c r="T54" i="14"/>
  <c r="U54" i="14" s="1"/>
  <c r="P18" i="14"/>
  <c r="Q19" i="14"/>
  <c r="P54" i="14"/>
  <c r="Q54" i="14" s="1"/>
  <c r="P21" i="14"/>
  <c r="Q21" i="14" s="1"/>
  <c r="L55" i="14"/>
  <c r="M55" i="14" s="1"/>
  <c r="L18" i="14"/>
  <c r="L54" i="14"/>
  <c r="M54" i="14" s="1"/>
  <c r="L19" i="14"/>
  <c r="M20" i="14"/>
  <c r="G78" i="13"/>
  <c r="H78" i="13" s="1"/>
  <c r="Q56" i="14" l="1"/>
  <c r="M56" i="14"/>
  <c r="U58" i="14"/>
  <c r="AC57" i="14"/>
  <c r="Q58" i="14"/>
  <c r="AC56" i="14"/>
  <c r="AC26" i="14"/>
  <c r="AC18" i="14"/>
  <c r="Y56" i="14"/>
  <c r="U26" i="14"/>
  <c r="U18" i="14"/>
  <c r="U57" i="14"/>
  <c r="Q26" i="14"/>
  <c r="Q18" i="14"/>
  <c r="Q57" i="14"/>
  <c r="M26" i="14"/>
  <c r="M18" i="14"/>
  <c r="M27" i="14"/>
  <c r="M19" i="14"/>
  <c r="M58" i="14"/>
  <c r="M57"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B22" i="5"/>
  <c r="AC22" i="5" s="1"/>
  <c r="AA21" i="5"/>
  <c r="AB21" i="5" s="1"/>
  <c r="AC21" i="5" s="1"/>
  <c r="AA20" i="5"/>
  <c r="AB28" i="5" s="1"/>
  <c r="AC31"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X60" i="5" s="1"/>
  <c r="Y60" i="5" s="1"/>
  <c r="W59" i="5"/>
  <c r="X59" i="5" s="1"/>
  <c r="Y59" i="5" s="1"/>
  <c r="W58" i="5"/>
  <c r="W57" i="5"/>
  <c r="W56" i="5"/>
  <c r="W55" i="5"/>
  <c r="W54" i="5"/>
  <c r="W53" i="5"/>
  <c r="W52" i="5"/>
  <c r="X52" i="5" s="1"/>
  <c r="W51" i="5"/>
  <c r="X51" i="5" s="1"/>
  <c r="W50" i="5"/>
  <c r="X50" i="5" s="1"/>
  <c r="W49" i="5"/>
  <c r="X49" i="5" s="1"/>
  <c r="W48" i="5"/>
  <c r="X48" i="5" s="1"/>
  <c r="W47" i="5"/>
  <c r="W46" i="5"/>
  <c r="W45" i="5"/>
  <c r="W44" i="5"/>
  <c r="W43" i="5"/>
  <c r="W42" i="5"/>
  <c r="W41" i="5"/>
  <c r="W40" i="5"/>
  <c r="X39" i="5"/>
  <c r="W39" i="5"/>
  <c r="W38" i="5"/>
  <c r="X38" i="5" s="1"/>
  <c r="W37" i="5"/>
  <c r="X37" i="5" s="1"/>
  <c r="W36" i="5"/>
  <c r="X36" i="5" s="1"/>
  <c r="W35" i="5"/>
  <c r="X35" i="5" s="1"/>
  <c r="W34" i="5"/>
  <c r="X34" i="5" s="1"/>
  <c r="X33" i="5"/>
  <c r="Y33" i="5" s="1"/>
  <c r="W33" i="5"/>
  <c r="W32" i="5"/>
  <c r="X32" i="5" s="1"/>
  <c r="Y32" i="5" s="1"/>
  <c r="X31" i="5"/>
  <c r="W31" i="5"/>
  <c r="W30" i="5"/>
  <c r="W29" i="5"/>
  <c r="W28" i="5"/>
  <c r="W27" i="5"/>
  <c r="X30" i="5" s="1"/>
  <c r="W26" i="5"/>
  <c r="X29" i="5" s="1"/>
  <c r="W25" i="5"/>
  <c r="X25" i="5" s="1"/>
  <c r="Y25" i="5" s="1"/>
  <c r="W24" i="5"/>
  <c r="X24" i="5" s="1"/>
  <c r="Y24" i="5" s="1"/>
  <c r="W23" i="5"/>
  <c r="X19" i="5" s="1"/>
  <c r="Y27" i="5" s="1"/>
  <c r="X22" i="5"/>
  <c r="Y22" i="5" s="1"/>
  <c r="W21" i="5"/>
  <c r="X21" i="5" s="1"/>
  <c r="Y21" i="5" s="1"/>
  <c r="W20" i="5"/>
  <c r="X28" i="5" s="1"/>
  <c r="Y31" i="5" s="1"/>
  <c r="W19" i="5"/>
  <c r="X27" i="5" s="1"/>
  <c r="Y30" i="5" s="1"/>
  <c r="W18" i="5"/>
  <c r="X26" i="5" s="1"/>
  <c r="Y29"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S35" i="5"/>
  <c r="T35" i="5" s="1"/>
  <c r="S34" i="5"/>
  <c r="T34" i="5" s="1"/>
  <c r="S33" i="5"/>
  <c r="T33" i="5" s="1"/>
  <c r="U33" i="5" s="1"/>
  <c r="S32" i="5"/>
  <c r="T32" i="5" s="1"/>
  <c r="U32" i="5" s="1"/>
  <c r="S31" i="5"/>
  <c r="S30" i="5"/>
  <c r="S29" i="5"/>
  <c r="S28" i="5"/>
  <c r="T31" i="5" s="1"/>
  <c r="S27" i="5"/>
  <c r="T30" i="5" s="1"/>
  <c r="S26" i="5"/>
  <c r="T29" i="5" s="1"/>
  <c r="S25" i="5"/>
  <c r="T25" i="5" s="1"/>
  <c r="U25" i="5" s="1"/>
  <c r="S24" i="5"/>
  <c r="T24" i="5" s="1"/>
  <c r="U24" i="5" s="1"/>
  <c r="S23" i="5"/>
  <c r="T23" i="5" s="1"/>
  <c r="U23" i="5" s="1"/>
  <c r="T22" i="5"/>
  <c r="U22" i="5" s="1"/>
  <c r="S21" i="5"/>
  <c r="T21" i="5" s="1"/>
  <c r="U21" i="5" s="1"/>
  <c r="S20" i="5"/>
  <c r="T28" i="5" s="1"/>
  <c r="U31" i="5" s="1"/>
  <c r="S19" i="5"/>
  <c r="T27" i="5" s="1"/>
  <c r="U30" i="5" s="1"/>
  <c r="S18" i="5"/>
  <c r="T26" i="5" s="1"/>
  <c r="U29"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P65" i="5"/>
  <c r="Q65" i="5" s="1"/>
  <c r="O65" i="5"/>
  <c r="O64" i="5"/>
  <c r="P64" i="5" s="1"/>
  <c r="Q64" i="5" s="1"/>
  <c r="O63" i="5"/>
  <c r="P63" i="5" s="1"/>
  <c r="Q63" i="5" s="1"/>
  <c r="O62" i="5"/>
  <c r="P62" i="5" s="1"/>
  <c r="Q62" i="5" s="1"/>
  <c r="O61" i="5"/>
  <c r="P61" i="5" s="1"/>
  <c r="Q61" i="5" s="1"/>
  <c r="O60" i="5"/>
  <c r="P60" i="5" s="1"/>
  <c r="Q60" i="5" s="1"/>
  <c r="P59" i="5"/>
  <c r="Q59" i="5" s="1"/>
  <c r="O59" i="5"/>
  <c r="O58" i="5"/>
  <c r="O57" i="5"/>
  <c r="O56" i="5"/>
  <c r="O55" i="5"/>
  <c r="O54" i="5"/>
  <c r="P57" i="5" s="1"/>
  <c r="O53" i="5"/>
  <c r="P53" i="5" s="1"/>
  <c r="Q53" i="5" s="1"/>
  <c r="O52" i="5"/>
  <c r="P52" i="5" s="1"/>
  <c r="P51" i="5"/>
  <c r="O51" i="5"/>
  <c r="O50" i="5"/>
  <c r="P50" i="5" s="1"/>
  <c r="O49" i="5"/>
  <c r="P49" i="5" s="1"/>
  <c r="O48" i="5"/>
  <c r="P48" i="5" s="1"/>
  <c r="O47" i="5"/>
  <c r="O46" i="5"/>
  <c r="O45" i="5"/>
  <c r="O44" i="5"/>
  <c r="O43" i="5"/>
  <c r="O42" i="5"/>
  <c r="O41" i="5"/>
  <c r="O40" i="5"/>
  <c r="O39" i="5"/>
  <c r="P39" i="5" s="1"/>
  <c r="O38" i="5"/>
  <c r="P38" i="5" s="1"/>
  <c r="O37" i="5"/>
  <c r="P37" i="5" s="1"/>
  <c r="O36" i="5"/>
  <c r="P36" i="5" s="1"/>
  <c r="O35" i="5"/>
  <c r="P35" i="5" s="1"/>
  <c r="O34" i="5"/>
  <c r="P34" i="5" s="1"/>
  <c r="O33" i="5"/>
  <c r="P33" i="5" s="1"/>
  <c r="Q33" i="5" s="1"/>
  <c r="O32" i="5"/>
  <c r="P32" i="5" s="1"/>
  <c r="Q32" i="5" s="1"/>
  <c r="O31" i="5"/>
  <c r="O30" i="5"/>
  <c r="O29" i="5"/>
  <c r="O28" i="5"/>
  <c r="P31" i="5" s="1"/>
  <c r="O27" i="5"/>
  <c r="P30" i="5" s="1"/>
  <c r="O26" i="5"/>
  <c r="P29" i="5" s="1"/>
  <c r="O25" i="5"/>
  <c r="P25" i="5" s="1"/>
  <c r="Q25" i="5" s="1"/>
  <c r="O24" i="5"/>
  <c r="P24" i="5" s="1"/>
  <c r="Q24" i="5" s="1"/>
  <c r="O23" i="5"/>
  <c r="P23" i="5" s="1"/>
  <c r="Q23" i="5" s="1"/>
  <c r="O22" i="5"/>
  <c r="P22" i="5" s="1"/>
  <c r="Q22" i="5" s="1"/>
  <c r="O21" i="5"/>
  <c r="P21" i="5" s="1"/>
  <c r="Q21" i="5" s="1"/>
  <c r="O20" i="5"/>
  <c r="P28" i="5" s="1"/>
  <c r="Q31" i="5" s="1"/>
  <c r="O19" i="5"/>
  <c r="P27" i="5" s="1"/>
  <c r="Q30" i="5" s="1"/>
  <c r="O18" i="5"/>
  <c r="P26" i="5" s="1"/>
  <c r="Q29" i="5" s="1"/>
  <c r="P17" i="5"/>
  <c r="Q17" i="5" s="1"/>
  <c r="O17" i="5"/>
  <c r="O16" i="5"/>
  <c r="P16" i="5" s="1"/>
  <c r="Q16" i="5" s="1"/>
  <c r="O15" i="5"/>
  <c r="P15" i="5" s="1"/>
  <c r="Q15" i="5" s="1"/>
  <c r="O14" i="5"/>
  <c r="P14" i="5" s="1"/>
  <c r="Q14" i="5" s="1"/>
  <c r="O13" i="5"/>
  <c r="P13" i="5" s="1"/>
  <c r="Q13" i="5" s="1"/>
  <c r="O12" i="5"/>
  <c r="P12" i="5" s="1"/>
  <c r="Q12" i="5" s="1"/>
  <c r="P11" i="5"/>
  <c r="Q11" i="5" s="1"/>
  <c r="O11" i="5"/>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K59" i="5"/>
  <c r="L59" i="5" s="1"/>
  <c r="M59" i="5" s="1"/>
  <c r="K58" i="5"/>
  <c r="K57" i="5"/>
  <c r="K56" i="5"/>
  <c r="K55" i="5"/>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K35" i="5"/>
  <c r="L35" i="5" s="1"/>
  <c r="K34" i="5"/>
  <c r="L34" i="5" s="1"/>
  <c r="K33" i="5"/>
  <c r="L33" i="5" s="1"/>
  <c r="M33" i="5" s="1"/>
  <c r="K32" i="5"/>
  <c r="L32" i="5" s="1"/>
  <c r="M32" i="5" s="1"/>
  <c r="L31" i="5"/>
  <c r="K31" i="5"/>
  <c r="K30" i="5"/>
  <c r="K29" i="5"/>
  <c r="K28" i="5"/>
  <c r="K27" i="5"/>
  <c r="L30" i="5" s="1"/>
  <c r="K26" i="5"/>
  <c r="L29" i="5" s="1"/>
  <c r="K25" i="5"/>
  <c r="L25" i="5" s="1"/>
  <c r="M25" i="5" s="1"/>
  <c r="K24" i="5"/>
  <c r="L24" i="5" s="1"/>
  <c r="M24" i="5" s="1"/>
  <c r="K23" i="5"/>
  <c r="L22" i="5"/>
  <c r="M22" i="5" s="1"/>
  <c r="K21" i="5"/>
  <c r="L21" i="5" s="1"/>
  <c r="M21" i="5" s="1"/>
  <c r="L20" i="5"/>
  <c r="K20" i="5"/>
  <c r="L28" i="5" s="1"/>
  <c r="M31" i="5" s="1"/>
  <c r="K19" i="5"/>
  <c r="L27" i="5" s="1"/>
  <c r="M30" i="5" s="1"/>
  <c r="K18" i="5"/>
  <c r="L26" i="5" s="1"/>
  <c r="M29"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X23" i="5" l="1"/>
  <c r="Y23" i="5" s="1"/>
  <c r="P20" i="5"/>
  <c r="Q28" i="5" s="1"/>
  <c r="X20" i="5"/>
  <c r="L58" i="5"/>
  <c r="M58" i="5" s="1"/>
  <c r="P58" i="5"/>
  <c r="T58" i="5"/>
  <c r="X56" i="5"/>
  <c r="AB19" i="5"/>
  <c r="AC27" i="5" s="1"/>
  <c r="X57" i="5"/>
  <c r="P19" i="5"/>
  <c r="Q27" i="5" s="1"/>
  <c r="L56" i="5"/>
  <c r="T19" i="5"/>
  <c r="U27" i="5" s="1"/>
  <c r="X58" i="5"/>
  <c r="L19" i="5"/>
  <c r="M27" i="5" s="1"/>
  <c r="L23" i="5"/>
  <c r="M23" i="5" s="1"/>
  <c r="M28" i="5"/>
  <c r="M20" i="5"/>
  <c r="L55" i="5"/>
  <c r="Q20" i="5"/>
  <c r="X55" i="5"/>
  <c r="Y58" i="5" s="1"/>
  <c r="AB58" i="5"/>
  <c r="AC58" i="5" s="1"/>
  <c r="P56" i="5"/>
  <c r="Q56" i="5" s="1"/>
  <c r="P55" i="5"/>
  <c r="Q55" i="5" s="1"/>
  <c r="T18" i="5"/>
  <c r="U26" i="5" s="1"/>
  <c r="T20" i="5"/>
  <c r="U28" i="5" s="1"/>
  <c r="T55" i="5"/>
  <c r="L57" i="5"/>
  <c r="AC28" i="5"/>
  <c r="AC20" i="5"/>
  <c r="AB54" i="5"/>
  <c r="AB25" i="5"/>
  <c r="AC25" i="5" s="1"/>
  <c r="AB53" i="5"/>
  <c r="AB18" i="5"/>
  <c r="X18" i="5"/>
  <c r="Y19" i="5"/>
  <c r="X54" i="5"/>
  <c r="Y55" i="5"/>
  <c r="X53" i="5"/>
  <c r="U20" i="5"/>
  <c r="T54" i="5"/>
  <c r="U55" i="5"/>
  <c r="T53" i="5"/>
  <c r="Q58" i="5"/>
  <c r="P18" i="5"/>
  <c r="Q19" i="5"/>
  <c r="P54" i="5"/>
  <c r="M53" i="5"/>
  <c r="M56" i="5"/>
  <c r="L18" i="5"/>
  <c r="L54" i="5"/>
  <c r="M55" i="5"/>
  <c r="E38" i="13"/>
  <c r="E35" i="13"/>
  <c r="E38" i="14"/>
  <c r="E35" i="14"/>
  <c r="D46" i="14"/>
  <c r="D45" i="14"/>
  <c r="D42" i="14"/>
  <c r="D41" i="14"/>
  <c r="D47" i="14"/>
  <c r="D44" i="14"/>
  <c r="D43" i="14"/>
  <c r="D40" i="14"/>
  <c r="D39" i="14"/>
  <c r="E37" i="14"/>
  <c r="E34" i="14"/>
  <c r="D36" i="14"/>
  <c r="D38" i="14"/>
  <c r="D37" i="14"/>
  <c r="D35" i="14"/>
  <c r="D34" i="14"/>
  <c r="E37" i="13"/>
  <c r="E34" i="13"/>
  <c r="D38" i="13"/>
  <c r="D37" i="13"/>
  <c r="D47" i="13"/>
  <c r="D44" i="13"/>
  <c r="D43" i="13"/>
  <c r="D40" i="13"/>
  <c r="D39" i="13"/>
  <c r="D36" i="13"/>
  <c r="D35" i="13"/>
  <c r="D34" i="13"/>
  <c r="AC19" i="5" l="1"/>
  <c r="T43" i="13"/>
  <c r="U43" i="13" s="1"/>
  <c r="L43" i="13"/>
  <c r="M43" i="13" s="1"/>
  <c r="P43" i="13"/>
  <c r="Q43" i="13" s="1"/>
  <c r="AB43" i="13"/>
  <c r="AC43" i="13" s="1"/>
  <c r="X43" i="13"/>
  <c r="Y43" i="13" s="1"/>
  <c r="X44" i="13"/>
  <c r="Y44" i="13" s="1"/>
  <c r="L44" i="13"/>
  <c r="M44" i="13" s="1"/>
  <c r="P44" i="13"/>
  <c r="Q44" i="13" s="1"/>
  <c r="AB44" i="13"/>
  <c r="AC44" i="13" s="1"/>
  <c r="T44" i="13"/>
  <c r="U44" i="13" s="1"/>
  <c r="AB39" i="13"/>
  <c r="AC39" i="13" s="1"/>
  <c r="X39" i="13"/>
  <c r="Y39" i="13" s="1"/>
  <c r="L39" i="13"/>
  <c r="M39" i="13" s="1"/>
  <c r="T39" i="13"/>
  <c r="U39" i="13" s="1"/>
  <c r="P39" i="13"/>
  <c r="Q39" i="13" s="1"/>
  <c r="T34" i="13"/>
  <c r="U34" i="13" s="1"/>
  <c r="X34" i="13"/>
  <c r="Y34" i="13" s="1"/>
  <c r="P34" i="13"/>
  <c r="Q34" i="13" s="1"/>
  <c r="L34" i="13"/>
  <c r="M34" i="13" s="1"/>
  <c r="AB34" i="13"/>
  <c r="AC34" i="13" s="1"/>
  <c r="L37" i="13"/>
  <c r="M37" i="13" s="1"/>
  <c r="AB37" i="13"/>
  <c r="AC37" i="13" s="1"/>
  <c r="X37" i="13"/>
  <c r="Y37" i="13" s="1"/>
  <c r="T37" i="13"/>
  <c r="U37" i="13" s="1"/>
  <c r="P37" i="13"/>
  <c r="Q37" i="13" s="1"/>
  <c r="U19" i="5"/>
  <c r="Y28" i="5"/>
  <c r="Y20" i="5"/>
  <c r="L40" i="13"/>
  <c r="M40" i="13" s="1"/>
  <c r="T40" i="13"/>
  <c r="U40" i="13" s="1"/>
  <c r="X40" i="13"/>
  <c r="Y40" i="13" s="1"/>
  <c r="AB40" i="13"/>
  <c r="AC40" i="13" s="1"/>
  <c r="P40" i="13"/>
  <c r="Q40" i="13" s="1"/>
  <c r="AB47" i="13"/>
  <c r="AC47" i="13" s="1"/>
  <c r="X47" i="13"/>
  <c r="Y47" i="13" s="1"/>
  <c r="L47" i="13"/>
  <c r="M47" i="13" s="1"/>
  <c r="T47" i="13"/>
  <c r="U47" i="13" s="1"/>
  <c r="P47" i="13"/>
  <c r="Q47" i="13" s="1"/>
  <c r="T38" i="13"/>
  <c r="U38" i="13" s="1"/>
  <c r="X38" i="13"/>
  <c r="Y38" i="13" s="1"/>
  <c r="AB38" i="13"/>
  <c r="AC38" i="13" s="1"/>
  <c r="L38" i="13"/>
  <c r="M38" i="13" s="1"/>
  <c r="P38" i="13"/>
  <c r="Q38" i="13" s="1"/>
  <c r="U58" i="5"/>
  <c r="U18" i="5"/>
  <c r="AB35" i="13"/>
  <c r="AC35" i="13" s="1"/>
  <c r="X35" i="13"/>
  <c r="Y35" i="13" s="1"/>
  <c r="P35" i="13"/>
  <c r="Q35" i="13" s="1"/>
  <c r="L35" i="13"/>
  <c r="M35" i="13" s="1"/>
  <c r="T35" i="13"/>
  <c r="U35" i="13" s="1"/>
  <c r="T36" i="13"/>
  <c r="U36" i="13" s="1"/>
  <c r="X36" i="13"/>
  <c r="Y36" i="13" s="1"/>
  <c r="AB36" i="13"/>
  <c r="AC36" i="13" s="1"/>
  <c r="L36" i="13"/>
  <c r="M36" i="13" s="1"/>
  <c r="P36" i="13"/>
  <c r="Q36" i="13" s="1"/>
  <c r="M19" i="5"/>
  <c r="T39" i="14"/>
  <c r="U39" i="14" s="1"/>
  <c r="P39" i="14"/>
  <c r="Q39" i="14" s="1"/>
  <c r="AB39" i="14"/>
  <c r="AC39" i="14" s="1"/>
  <c r="X39" i="14"/>
  <c r="Y39" i="14" s="1"/>
  <c r="L39" i="14"/>
  <c r="M39" i="14" s="1"/>
  <c r="Q51" i="14"/>
  <c r="Y51" i="14"/>
  <c r="AC51" i="14"/>
  <c r="U51" i="14"/>
  <c r="M51" i="14"/>
  <c r="P45" i="14"/>
  <c r="Q45" i="14" s="1"/>
  <c r="L45" i="14"/>
  <c r="M45" i="14" s="1"/>
  <c r="AB45" i="14"/>
  <c r="AC45" i="14" s="1"/>
  <c r="T45" i="14"/>
  <c r="U45" i="14" s="1"/>
  <c r="X45" i="14"/>
  <c r="Y45" i="14" s="1"/>
  <c r="L34" i="14"/>
  <c r="M34" i="14" s="1"/>
  <c r="T34" i="14"/>
  <c r="U34" i="14" s="1"/>
  <c r="X34" i="14"/>
  <c r="Y34" i="14" s="1"/>
  <c r="AB34" i="14"/>
  <c r="AC34" i="14" s="1"/>
  <c r="P34" i="14"/>
  <c r="Q34" i="14" s="1"/>
  <c r="L36" i="14"/>
  <c r="M36" i="14" s="1"/>
  <c r="T36" i="14"/>
  <c r="U36" i="14" s="1"/>
  <c r="X36" i="14"/>
  <c r="Y36" i="14" s="1"/>
  <c r="P36" i="14"/>
  <c r="Q36" i="14" s="1"/>
  <c r="AB36" i="14"/>
  <c r="AC36" i="14" s="1"/>
  <c r="L40" i="14"/>
  <c r="M40" i="14" s="1"/>
  <c r="T40" i="14"/>
  <c r="U40" i="14" s="1"/>
  <c r="AB40" i="14"/>
  <c r="AC40" i="14" s="1"/>
  <c r="P40" i="14"/>
  <c r="Q40" i="14" s="1"/>
  <c r="X40" i="14"/>
  <c r="Y40" i="14" s="1"/>
  <c r="U48" i="14"/>
  <c r="Y48" i="14"/>
  <c r="M48" i="14"/>
  <c r="AC48" i="14"/>
  <c r="Q48" i="14"/>
  <c r="U52" i="14"/>
  <c r="M52" i="14"/>
  <c r="Q52" i="14"/>
  <c r="AC52" i="14"/>
  <c r="Y52" i="14"/>
  <c r="AB46" i="14"/>
  <c r="AC46" i="14" s="1"/>
  <c r="T46" i="14"/>
  <c r="U46" i="14" s="1"/>
  <c r="L46" i="14"/>
  <c r="M46" i="14" s="1"/>
  <c r="P46" i="14"/>
  <c r="Q46" i="14" s="1"/>
  <c r="X46" i="14"/>
  <c r="Y46" i="14" s="1"/>
  <c r="P41" i="14"/>
  <c r="Q41" i="14" s="1"/>
  <c r="L41" i="14"/>
  <c r="M41" i="14" s="1"/>
  <c r="X41" i="14"/>
  <c r="Y41" i="14" s="1"/>
  <c r="AB41" i="14"/>
  <c r="AC41" i="14" s="1"/>
  <c r="T41" i="14"/>
  <c r="U41" i="14" s="1"/>
  <c r="P38" i="14"/>
  <c r="Q38" i="14" s="1"/>
  <c r="L38" i="14"/>
  <c r="M38" i="14" s="1"/>
  <c r="AB38" i="14"/>
  <c r="AC38" i="14" s="1"/>
  <c r="T38" i="14"/>
  <c r="U38" i="14" s="1"/>
  <c r="X38" i="14"/>
  <c r="Y38" i="14" s="1"/>
  <c r="AB47" i="14"/>
  <c r="AC47" i="14" s="1"/>
  <c r="X47" i="14"/>
  <c r="Y47" i="14" s="1"/>
  <c r="P47" i="14"/>
  <c r="Q47" i="14" s="1"/>
  <c r="T47" i="14"/>
  <c r="U47" i="14" s="1"/>
  <c r="L47" i="14"/>
  <c r="M47" i="14" s="1"/>
  <c r="P35" i="14"/>
  <c r="Q35" i="14" s="1"/>
  <c r="AB35" i="14"/>
  <c r="AC35" i="14" s="1"/>
  <c r="T35" i="14"/>
  <c r="U35" i="14" s="1"/>
  <c r="X35" i="14"/>
  <c r="Y35" i="14" s="1"/>
  <c r="L35" i="14"/>
  <c r="M35" i="14" s="1"/>
  <c r="AB43" i="14"/>
  <c r="AC43" i="14" s="1"/>
  <c r="X43" i="14"/>
  <c r="Y43" i="14" s="1"/>
  <c r="T43" i="14"/>
  <c r="U43" i="14" s="1"/>
  <c r="P43" i="14"/>
  <c r="Q43" i="14" s="1"/>
  <c r="L43" i="14"/>
  <c r="M43" i="14" s="1"/>
  <c r="M49" i="14"/>
  <c r="U49" i="14"/>
  <c r="AC49" i="14"/>
  <c r="Y49" i="14"/>
  <c r="Q49" i="14"/>
  <c r="P37" i="14"/>
  <c r="Q37" i="14" s="1"/>
  <c r="L37" i="14"/>
  <c r="M37" i="14" s="1"/>
  <c r="X37" i="14"/>
  <c r="Y37" i="14" s="1"/>
  <c r="AB37" i="14"/>
  <c r="AC37" i="14" s="1"/>
  <c r="T37" i="14"/>
  <c r="U37" i="14" s="1"/>
  <c r="L44" i="14"/>
  <c r="M44" i="14" s="1"/>
  <c r="T44" i="14"/>
  <c r="U44" i="14" s="1"/>
  <c r="X44" i="14"/>
  <c r="Y44" i="14" s="1"/>
  <c r="AB44" i="14"/>
  <c r="AC44" i="14" s="1"/>
  <c r="P44" i="14"/>
  <c r="Q44" i="14" s="1"/>
  <c r="Y50" i="14"/>
  <c r="U50" i="14"/>
  <c r="M50" i="14"/>
  <c r="Q50" i="14"/>
  <c r="AC50" i="14"/>
  <c r="T42" i="14"/>
  <c r="U42" i="14" s="1"/>
  <c r="L42" i="14"/>
  <c r="M42" i="14" s="1"/>
  <c r="P42" i="14"/>
  <c r="Q42" i="14" s="1"/>
  <c r="X42" i="14"/>
  <c r="Y42" i="14" s="1"/>
  <c r="AB42" i="14"/>
  <c r="AC42" i="14" s="1"/>
  <c r="AC57" i="5"/>
  <c r="AC54" i="5"/>
  <c r="AC53" i="5"/>
  <c r="AC56" i="5"/>
  <c r="AC26" i="5"/>
  <c r="AC18" i="5"/>
  <c r="Y53" i="5"/>
  <c r="Y56" i="5"/>
  <c r="Y26" i="5"/>
  <c r="Y18" i="5"/>
  <c r="Y57" i="5"/>
  <c r="Y54" i="5"/>
  <c r="U57" i="5"/>
  <c r="U54" i="5"/>
  <c r="U53" i="5"/>
  <c r="U56" i="5"/>
  <c r="Q26" i="5"/>
  <c r="Q18" i="5"/>
  <c r="Q57" i="5"/>
  <c r="Q54" i="5"/>
  <c r="M26" i="5"/>
  <c r="M18" i="5"/>
  <c r="M57" i="5"/>
  <c r="M54" i="5"/>
  <c r="G25" i="5" l="1"/>
  <c r="G25" i="14" l="1"/>
  <c r="G24" i="14" l="1"/>
  <c r="E83" i="5" l="1"/>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I78" i="13" l="1"/>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I22" i="1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H22" i="13"/>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H47" i="13" s="1"/>
  <c r="G46" i="13"/>
  <c r="G45" i="13"/>
  <c r="F45" i="11" s="1"/>
  <c r="G44" i="13"/>
  <c r="F44" i="11" s="1"/>
  <c r="G43" i="13"/>
  <c r="H43" i="13" s="1"/>
  <c r="G42" i="13"/>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F42" i="11" l="1"/>
  <c r="H42" i="13"/>
  <c r="F46" i="11"/>
  <c r="H46" i="13"/>
  <c r="H87" i="13"/>
  <c r="I87" i="13" s="1"/>
  <c r="H87" i="11" s="1"/>
  <c r="F41" i="11"/>
  <c r="H41" i="13"/>
  <c r="I41" i="13" s="1"/>
  <c r="H56" i="14"/>
  <c r="J56" i="11" s="1"/>
  <c r="H57" i="14"/>
  <c r="J57" i="11" s="1"/>
  <c r="H56" i="13"/>
  <c r="F40" i="11"/>
  <c r="H40" i="13"/>
  <c r="I40" i="13" s="1"/>
  <c r="H40" i="11" s="1"/>
  <c r="H58" i="14"/>
  <c r="J58" i="11" s="1"/>
  <c r="H43" i="14"/>
  <c r="I43" i="14" s="1"/>
  <c r="H39" i="14"/>
  <c r="H35" i="14"/>
  <c r="I35" i="14" s="1"/>
  <c r="H47" i="14"/>
  <c r="I47" i="14" s="1"/>
  <c r="H36" i="14"/>
  <c r="I36" i="14" s="1"/>
  <c r="H46" i="14"/>
  <c r="H42" i="14"/>
  <c r="I42" i="14" s="1"/>
  <c r="K42" i="11" s="1"/>
  <c r="H45" i="14"/>
  <c r="I45" i="14" s="1"/>
  <c r="H38" i="14"/>
  <c r="I38" i="14" s="1"/>
  <c r="F58" i="11"/>
  <c r="H58" i="13"/>
  <c r="G58" i="11" s="1"/>
  <c r="H88" i="13"/>
  <c r="I88" i="13" s="1"/>
  <c r="H88" i="11" s="1"/>
  <c r="F43" i="11"/>
  <c r="I43" i="13"/>
  <c r="F47" i="11"/>
  <c r="I47" i="13"/>
  <c r="F57" i="11"/>
  <c r="H57" i="13"/>
  <c r="G57" i="11" s="1"/>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I37" i="14" s="1"/>
  <c r="H49" i="14"/>
  <c r="J49" i="11" s="1"/>
  <c r="I49" i="11"/>
  <c r="H53" i="14"/>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I42" i="13"/>
  <c r="I46" i="13"/>
  <c r="H80" i="11"/>
  <c r="AL80" i="11"/>
  <c r="R54" i="11"/>
  <c r="R57" i="11"/>
  <c r="R80" i="11"/>
  <c r="AV57" i="11"/>
  <c r="AV80" i="11"/>
  <c r="BF39" i="11"/>
  <c r="BF53" i="11"/>
  <c r="BF56" i="11"/>
  <c r="AL79" i="11"/>
  <c r="AL83" i="11"/>
  <c r="AB53" i="11"/>
  <c r="AB57" i="11"/>
  <c r="AL57" i="11"/>
  <c r="AV79" i="11"/>
  <c r="AB56" i="11"/>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1" i="5"/>
  <c r="I56" i="14" l="1"/>
  <c r="G34" i="11"/>
  <c r="I34" i="13"/>
  <c r="H34" i="11" s="1"/>
  <c r="I57" i="14"/>
  <c r="G88" i="11"/>
  <c r="I56" i="13"/>
  <c r="H56" i="11" s="1"/>
  <c r="I46" i="14"/>
  <c r="K46" i="11" s="1"/>
  <c r="J18" i="11"/>
  <c r="I18" i="14"/>
  <c r="K18" i="11" s="1"/>
  <c r="J19" i="11"/>
  <c r="I19" i="14"/>
  <c r="K19" i="11" s="1"/>
  <c r="I39" i="14"/>
  <c r="K39" i="11" s="1"/>
  <c r="J46" i="11"/>
  <c r="I53" i="14"/>
  <c r="K53" i="11" s="1"/>
  <c r="G91" i="11"/>
  <c r="J39" i="11"/>
  <c r="J42" i="11"/>
  <c r="J78" i="11"/>
  <c r="J37" i="11"/>
  <c r="K37" i="11"/>
  <c r="I7" i="14"/>
  <c r="K7" i="11" s="1"/>
  <c r="I58" i="14"/>
  <c r="K58" i="11" s="1"/>
  <c r="I57" i="13"/>
  <c r="H57" i="11" s="1"/>
  <c r="I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G55" i="11"/>
  <c r="I53" i="13"/>
  <c r="H53" i="11" s="1"/>
  <c r="G53" i="11"/>
  <c r="G42" i="11"/>
  <c r="H42" i="11"/>
  <c r="I79" i="13"/>
  <c r="H79" i="11" s="1"/>
  <c r="G79" i="11"/>
  <c r="G43" i="11"/>
  <c r="H43" i="11"/>
  <c r="G44" i="11"/>
  <c r="H44"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<sst xmlns="http://schemas.openxmlformats.org/spreadsheetml/2006/main" count="1359" uniqueCount="437">
  <si>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</si>
  <si>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</si>
  <si>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</si>
  <si>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</si>
  <si>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</si>
  <si>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</si>
  <si>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</si>
  <si>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</si>
  <si>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</si>
  <si>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</si>
  <si>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</si>
  <si>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</si>
  <si>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</si>
  <si>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</si>
  <si>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</si>
  <si>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</si>
  <si>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</si>
  <si>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</si>
  <si>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</si>
  <si>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</si>
  <si>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</si>
  <si>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</si>
  <si>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</si>
  <si>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</si>
  <si>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</si>
  <si>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</si>
  <si>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</si>
  <si>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</si>
  <si>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</si>
  <si>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</si>
  <si>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</si>
  <si>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</si>
  <si>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</si>
  <si>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</si>
  <si>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</si>
  <si>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</si>
  <si>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</si>
  <si>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</si>
  <si>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</si>
  <si>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</si>
  <si>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</si>
  <si>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</si>
  <si>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</si>
  <si>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</si>
  <si>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</si>
  <si>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</si>
  <si>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</si>
  <si>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</si>
  <si>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</si>
  <si>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</si>
  <si>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</si>
  <si>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</si>
  <si>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</si>
  <si>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</si>
  <si>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</si>
  <si>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</si>
  <si>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</si>
  <si>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</si>
  <si>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</si>
  <si>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</si>
  <si>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</si>
  <si>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</si>
  <si>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</si>
  <si>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</si>
  <si>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</si>
  <si>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</si>
  <si>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</si>
  <si>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</si>
  <si>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</si>
  <si>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</si>
  <si>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</si>
  <si>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</si>
  <si>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</si>
  <si>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</si>
  <si>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</si>
  <si>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</si>
  <si>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</si>
  <si>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</si>
  <si>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</si>
  <si>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</si>
  <si>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</si>
  <si>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</si>
  <si>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</si>
  <si>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</si>
  <si>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</si>
  <si>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</si>
  <si>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</si>
  <si>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</si>
  <si>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</si>
  <si>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</si>
  <si>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</si>
  <si>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</si>
  <si>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</si>
  <si>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</si>
  <si>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</si>
  <si>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</si>
  <si>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</si>
  <si>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</si>
  <si>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</si>
  <si>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</si>
  <si>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</si>
  <si>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</si>
  <si>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</si>
  <si>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</si>
  <si>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</si>
  <si>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</si>
  <si>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</si>
  <si>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</si>
  <si>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</si>
  <si>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</si>
  <si>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</si>
  <si>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</si>
  <si>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</si>
  <si>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</si>
  <si>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</si>
  <si>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</si>
  <si>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</si>
  <si>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</si>
  <si>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</si>
  <si>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</si>
  <si>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</si>
  <si>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</si>
  <si>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</si>
  <si>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</si>
  <si>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</si>
  <si>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</si>
  <si>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</si>
  <si>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</si>
  <si>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</si>
  <si>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</si>
  <si>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</si>
  <si>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</si>
  <si>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</si>
  <si>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</si>
  <si>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</si>
  <si>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</si>
  <si>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</si>
  <si>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</si>
  <si>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</si>
  <si>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</si>
  <si>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</si>
  <si>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</si>
  <si>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</si>
  <si>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</si>
  <si>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</si>
  <si>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</si>
  <si>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</si>
  <si>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</si>
  <si>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</si>
  <si>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</si>
  <si>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</si>
  <si>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</si>
  <si>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</si>
  <si>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</si>
  <si>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</si>
  <si>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</si>
  <si>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</si>
  <si>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</si>
  <si>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</si>
  <si>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</si>
  <si>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</si>
  <si>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</si>
  <si>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</si>
  <si>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</si>
  <si>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</si>
  <si>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</si>
  <si>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</si>
  <si>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</si>
  <si>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</si>
  <si>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</si>
  <si>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</si>
  <si>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</si>
  <si>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</si>
  <si>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</si>
  <si>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</si>
  <si>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</si>
  <si>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</si>
  <si>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</si>
  <si>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</si>
  <si>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</si>
  <si>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</si>
  <si>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</si>
  <si>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</si>
  <si>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</si>
  <si>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</si>
  <si>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</si>
  <si>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</si>
  <si>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</si>
  <si>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</si>
  <si>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</si>
  <si>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</si>
  <si>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</si>
  <si>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</si>
  <si>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</si>
  <si>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</si>
  <si>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</si>
  <si>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</si>
  <si>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</si>
  <si>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</si>
  <si>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</si>
  <si>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</si>
  <si>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</si>
  <si>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</si>
  <si>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</si>
  <si>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</si>
  <si>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</si>
  <si>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</si>
  <si>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</si>
  <si>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</si>
  <si>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</si>
  <si>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</si>
  <si>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</si>
  <si>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</si>
  <si>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</si>
  <si>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</si>
  <si>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</si>
  <si>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</si>
  <si>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</si>
  <si>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</si>
  <si>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</si>
  <si>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</si>
  <si>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</si>
  <si>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</si>
  <si>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</si>
  <si>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</si>
  <si>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</si>
  <si>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</si>
  <si>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</si>
  <si>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</si>
  <si>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</si>
  <si>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</si>
  <si>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</si>
  <si>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</si>
  <si>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</si>
  <si>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</si>
  <si>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</si>
  <si>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</si>
  <si>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</si>
  <si>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</si>
  <si>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</si>
  <si>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</si>
  <si>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</si>
  <si>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</si>
  <si>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</si>
  <si>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</si>
  <si>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</si>
  <si>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</si>
  <si>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</si>
  <si>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</si>
  <si>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</si>
  <si>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</si>
  <si>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</si>
  <si>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</si>
  <si>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</si>
  <si>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</si>
  <si>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</si>
  <si>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</si>
  <si>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</si>
  <si>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</si>
  <si>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</si>
  <si>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</si>
  <si>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</si>
  <si>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</si>
  <si>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</si>
  <si>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</si>
  <si>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</si>
  <si>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</si>
  <si>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</si>
  <si>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</si>
  <si>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</si>
  <si>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</si>
  <si>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</si>
  <si>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</si>
  <si>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</si>
  <si>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</si>
  <si>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</si>
  <si>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</si>
  <si>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</si>
  <si>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</si>
  <si>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</si>
  <si>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</si>
  <si>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</si>
  <si>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</si>
  <si>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</si>
  <si>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</si>
  <si>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</si>
  <si>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</si>
  <si>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</si>
  <si>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</si>
  <si>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</si>
  <si>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</si>
  <si>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</si>
  <si>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</si>
  <si>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</si>
  <si>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</si>
  <si>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</si>
  <si>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</si>
  <si>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</si>
  <si>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</si>
  <si>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</si>
  <si>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</si>
  <si>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</si>
  <si>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</si>
  <si>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</si>
  <si>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</si>
  <si>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</si>
  <si>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</si>
  <si>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</si>
  <si>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</si>
  <si>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</si>
  <si>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</si>
  <si>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</si>
  <si>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</si>
  <si>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</si>
  <si>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</si>
  <si>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</si>
  <si>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</si>
  <si>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</si>
  <si>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</si>
  <si>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</si>
  <si>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</si>
  <si>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</si>
  <si>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</si>
  <si>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</si>
  <si>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</si>
  <si>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</si>
  <si>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</si>
  <si>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</si>
  <si>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</si>
  <si>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</si>
  <si>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</si>
  <si>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</si>
  <si>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</si>
  <si>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</si>
  <si>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</si>
  <si>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</si>
  <si>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</si>
  <si>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</si>
  <si>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</si>
  <si>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</si>
  <si>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</si>
  <si>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</si>
  <si>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</si>
  <si>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</si>
  <si>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</si>
  <si>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</si>
  <si>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</si>
  <si>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</si>
  <si>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</si>
  <si>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</si>
  <si>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</si>
  <si>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</si>
  <si>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</si>
  <si>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</si>
  <si>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</si>
  <si>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</si>
  <si>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</si>
  <si>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</si>
  <si>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</si>
  <si>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</si>
  <si>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</si>
  <si>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</si>
  <si>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</si>
  <si>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</si>
  <si>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</si>
  <si>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</si>
  <si>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</si>
  <si>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</si>
  <si>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</si>
  <si>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</si>
  <si>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</si>
  <si>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</si>
  <si>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</si>
  <si>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</si>
  <si>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</si>
  <si>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</si>
  <si>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</si>
  <si>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</si>
  <si>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</si>
  <si>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</si>
  <si>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</si>
  <si>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</si>
  <si>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</si>
  <si>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</si>
  <si>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</si>
  <si>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</si>
  <si>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</si>
  <si>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</si>
  <si>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</si>
  <si>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</si>
  <si>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</si>
  <si>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</si>
  <si>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</si>
  <si>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</si>
  <si>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xml:space="preserve"> + = OTree_Density * 0.4 + MidTree_Density * 0.4</t>
  </si>
  <si>
    <t xml:space="preserve"> + = OTree_Density * 0.75 + MidTree_Density * 0.75</t>
  </si>
  <si>
    <t>|If not present * = Otree_HeightLiveCrown</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</si>
  <si>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</si>
  <si>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</si>
  <si>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</si>
  <si>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</si>
  <si>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</si>
  <si>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</si>
  <si>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</si>
  <si>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</si>
  <si>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</si>
  <si>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</si>
  <si>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</si>
  <si>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</si>
  <si>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</si>
  <si>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</si>
  <si>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</si>
  <si>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</si>
  <si>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</si>
  <si>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</si>
  <si>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</si>
  <si>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</si>
  <si>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</si>
  <si>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</si>
  <si>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</si>
  <si>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</si>
  <si>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</si>
  <si>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</si>
  <si>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</si>
  <si>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</si>
  <si>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t>
  </si>
  <si>
    <t>*=1/(0.5) * 1.5</t>
  </si>
  <si>
    <t>* = (1/0.25)*0.5</t>
  </si>
  <si>
    <t>*= (1/0.5) * 1.5</t>
  </si>
  <si>
    <t>* = (1/0.25) * 1.5</t>
  </si>
  <si>
    <t>* = (1/0.05) * 2</t>
  </si>
  <si>
    <t>* = (1/0.5)*1.25</t>
  </si>
  <si>
    <t>* = 2</t>
  </si>
  <si>
    <t>* = (1/0.05)*0.5</t>
  </si>
  <si>
    <t>* = (1/(0.25*1.25))*0.33</t>
  </si>
  <si>
    <t>* = (1/(0.05*1.5))*0.33</t>
  </si>
  <si>
    <t>|If not present * = (denOtree*dbhOtree + denMidTree*dbhMidTree) / (denOTree + denMidtree)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</si>
</sst>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rgb="FFA5A5A5"/>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7" fillId="9" borderId="8" applyNumberFormat="0" applyAlignment="0" applyProtection="0"/>
  </cellStyleXfs>
  <cellXfs count="64">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xf numFmtId="0" fontId="7" fillId="9" borderId="8" xfId="4" applyAlignment="1">
      <alignment vertical="center"/>
    </xf>
    <xf numFmtId="0" fontId="7" fillId="9" borderId="8" xfId="4"/>
  </cellXfs>
  <cellStyles count="5">
    <cellStyle name="20% - Accent1" xfId="2" builtinId="30"/>
    <cellStyle name="20% - Accent2" xfId="3" builtinId="34"/>
    <cellStyle name="Check Cell" xfId="4" builtinId="23"/>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4.5" x14ac:dyDescent="0.35"/>
  <cols>
    <col min="1" max="1" width="13.54296875" bestFit="1" customWidth="1"/>
    <col min="2" max="2" width="56.54296875" bestFit="1" customWidth="1"/>
    <col min="3" max="3" width="255.7265625" bestFit="1" customWidth="1"/>
  </cols>
  <sheetData>
    <row r="1" spans="1:3" x14ac:dyDescent="0.35">
      <c r="A1" t="s">
        <v>76</v>
      </c>
      <c r="B1" t="s">
        <v>77</v>
      </c>
      <c r="C1" t="s">
        <v>78</v>
      </c>
    </row>
    <row r="2" spans="1:3" s="3" customFormat="1" x14ac:dyDescent="0.35">
      <c r="A2" s="3" t="s">
        <v>25</v>
      </c>
      <c r="B2" s="3" t="s">
        <v>48</v>
      </c>
      <c r="C2" s="3" t="s">
        <v>49</v>
      </c>
    </row>
    <row r="3" spans="1:3" s="3" customFormat="1" x14ac:dyDescent="0.35">
      <c r="A3" s="3" t="s">
        <v>26</v>
      </c>
      <c r="B3" s="3" t="s">
        <v>50</v>
      </c>
      <c r="C3" s="3" t="s">
        <v>51</v>
      </c>
    </row>
    <row r="4" spans="1:3" s="3" customFormat="1" x14ac:dyDescent="0.35">
      <c r="A4" s="3" t="s">
        <v>27</v>
      </c>
      <c r="B4" s="3" t="s">
        <v>52</v>
      </c>
      <c r="C4" s="3" t="s">
        <v>53</v>
      </c>
    </row>
    <row r="5" spans="1:3" x14ac:dyDescent="0.35">
      <c r="A5" t="s">
        <v>28</v>
      </c>
      <c r="B5" t="s">
        <v>54</v>
      </c>
      <c r="C5" t="s">
        <v>55</v>
      </c>
    </row>
    <row r="6" spans="1:3" x14ac:dyDescent="0.35">
      <c r="A6" t="s">
        <v>29</v>
      </c>
      <c r="B6" t="s">
        <v>56</v>
      </c>
      <c r="C6" t="s">
        <v>57</v>
      </c>
    </row>
    <row r="7" spans="1:3" x14ac:dyDescent="0.35">
      <c r="A7" t="s">
        <v>30</v>
      </c>
      <c r="B7" t="s">
        <v>58</v>
      </c>
      <c r="C7" t="s">
        <v>59</v>
      </c>
    </row>
    <row r="8" spans="1:3" x14ac:dyDescent="0.35">
      <c r="A8" t="s">
        <v>31</v>
      </c>
      <c r="B8" t="s">
        <v>60</v>
      </c>
      <c r="C8" t="s">
        <v>61</v>
      </c>
    </row>
    <row r="9" spans="1:3" s="3" customFormat="1" x14ac:dyDescent="0.35">
      <c r="A9" s="3" t="s">
        <v>32</v>
      </c>
      <c r="B9" s="3" t="s">
        <v>62</v>
      </c>
      <c r="C9" s="3" t="s">
        <v>63</v>
      </c>
    </row>
    <row r="10" spans="1:3" s="3" customFormat="1" x14ac:dyDescent="0.35">
      <c r="A10" s="3" t="s">
        <v>33</v>
      </c>
      <c r="B10" s="3" t="s">
        <v>64</v>
      </c>
      <c r="C10" s="3" t="s">
        <v>65</v>
      </c>
    </row>
    <row r="11" spans="1:3" x14ac:dyDescent="0.35">
      <c r="A11" t="s">
        <v>34</v>
      </c>
      <c r="B11" t="s">
        <v>66</v>
      </c>
      <c r="C11" t="s">
        <v>67</v>
      </c>
    </row>
    <row r="12" spans="1:3" x14ac:dyDescent="0.35">
      <c r="A12" t="s">
        <v>35</v>
      </c>
      <c r="B12" t="s">
        <v>68</v>
      </c>
      <c r="C12" t="s">
        <v>69</v>
      </c>
    </row>
    <row r="13" spans="1:3" x14ac:dyDescent="0.35">
      <c r="A13" t="s">
        <v>36</v>
      </c>
      <c r="B13" t="s">
        <v>70</v>
      </c>
      <c r="C13" t="s">
        <v>71</v>
      </c>
    </row>
    <row r="14" spans="1:3" x14ac:dyDescent="0.35">
      <c r="A14" t="s">
        <v>37</v>
      </c>
      <c r="B14" t="s">
        <v>72</v>
      </c>
      <c r="C14" t="s">
        <v>73</v>
      </c>
    </row>
    <row r="15" spans="1:3" s="3" customFormat="1" x14ac:dyDescent="0.3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4.5" x14ac:dyDescent="0.35"/>
  <cols>
    <col min="1" max="1" width="10.7265625" bestFit="1" customWidth="1"/>
    <col min="2" max="2" width="50.1796875" bestFit="1" customWidth="1"/>
    <col min="3" max="3" width="28.54296875" customWidth="1"/>
    <col min="4" max="4" width="17.453125" customWidth="1"/>
  </cols>
  <sheetData>
    <row r="1" spans="1:4" s="1" customFormat="1" x14ac:dyDescent="0.35">
      <c r="A1" s="1" t="s">
        <v>6</v>
      </c>
      <c r="B1" s="1" t="s">
        <v>10</v>
      </c>
      <c r="C1" s="1" t="s">
        <v>11</v>
      </c>
    </row>
    <row r="2" spans="1:4" x14ac:dyDescent="0.35">
      <c r="A2">
        <v>1</v>
      </c>
      <c r="B2" t="s">
        <v>7</v>
      </c>
    </row>
    <row r="3" spans="1:4" x14ac:dyDescent="0.35">
      <c r="A3">
        <v>2</v>
      </c>
      <c r="B3" t="s">
        <v>8</v>
      </c>
      <c r="C3" t="s">
        <v>12</v>
      </c>
    </row>
    <row r="4" spans="1:4" x14ac:dyDescent="0.35">
      <c r="A4">
        <v>3</v>
      </c>
      <c r="B4" t="s">
        <v>9</v>
      </c>
      <c r="C4" t="s">
        <v>13</v>
      </c>
    </row>
    <row r="6" spans="1:4" x14ac:dyDescent="0.35">
      <c r="A6" t="s">
        <v>40</v>
      </c>
      <c r="B6" t="s">
        <v>42</v>
      </c>
      <c r="C6" t="s">
        <v>41</v>
      </c>
      <c r="D6" t="s">
        <v>47</v>
      </c>
    </row>
    <row r="7" spans="1:4" x14ac:dyDescent="0.35">
      <c r="A7">
        <v>111</v>
      </c>
      <c r="B7" t="s">
        <v>43</v>
      </c>
      <c r="C7" t="s">
        <v>44</v>
      </c>
      <c r="D7">
        <v>1</v>
      </c>
    </row>
    <row r="8" spans="1:4" x14ac:dyDescent="0.35">
      <c r="A8">
        <v>112</v>
      </c>
      <c r="B8" t="s">
        <v>43</v>
      </c>
      <c r="C8" t="s">
        <v>44</v>
      </c>
      <c r="D8">
        <v>2</v>
      </c>
    </row>
    <row r="9" spans="1:4" x14ac:dyDescent="0.35">
      <c r="A9">
        <v>113</v>
      </c>
      <c r="B9" t="s">
        <v>43</v>
      </c>
      <c r="C9" t="s">
        <v>44</v>
      </c>
      <c r="D9">
        <v>3</v>
      </c>
    </row>
    <row r="10" spans="1:4" x14ac:dyDescent="0.35">
      <c r="A10">
        <v>121</v>
      </c>
      <c r="B10" t="s">
        <v>43</v>
      </c>
      <c r="C10" t="s">
        <v>45</v>
      </c>
      <c r="D10">
        <v>1</v>
      </c>
    </row>
    <row r="11" spans="1:4" x14ac:dyDescent="0.35">
      <c r="A11">
        <v>122</v>
      </c>
      <c r="B11" t="s">
        <v>43</v>
      </c>
      <c r="C11" t="s">
        <v>45</v>
      </c>
      <c r="D11">
        <v>2</v>
      </c>
    </row>
    <row r="12" spans="1:4" x14ac:dyDescent="0.35">
      <c r="A12">
        <v>123</v>
      </c>
      <c r="B12" t="s">
        <v>43</v>
      </c>
      <c r="C12" t="s">
        <v>45</v>
      </c>
      <c r="D12">
        <v>3</v>
      </c>
    </row>
    <row r="13" spans="1:4" x14ac:dyDescent="0.35">
      <c r="A13">
        <v>131</v>
      </c>
      <c r="B13" t="s">
        <v>43</v>
      </c>
      <c r="C13" t="s">
        <v>46</v>
      </c>
      <c r="D13">
        <v>1</v>
      </c>
    </row>
    <row r="14" spans="1:4" x14ac:dyDescent="0.35">
      <c r="A14">
        <v>132</v>
      </c>
      <c r="B14" t="s">
        <v>43</v>
      </c>
      <c r="C14" t="s">
        <v>46</v>
      </c>
      <c r="D14">
        <v>2</v>
      </c>
    </row>
    <row r="15" spans="1:4" x14ac:dyDescent="0.35">
      <c r="A15">
        <v>133</v>
      </c>
      <c r="B15" t="s">
        <v>43</v>
      </c>
      <c r="C15" t="s">
        <v>46</v>
      </c>
      <c r="D15">
        <v>3</v>
      </c>
    </row>
    <row r="17" spans="1:1" x14ac:dyDescent="0.35">
      <c r="A17" s="1" t="s">
        <v>22</v>
      </c>
    </row>
    <row r="18" spans="1:1" x14ac:dyDescent="0.35">
      <c r="A18" t="s">
        <v>270</v>
      </c>
    </row>
    <row r="19" spans="1:1" x14ac:dyDescent="0.35">
      <c r="A19" t="s">
        <v>269</v>
      </c>
    </row>
    <row r="20" spans="1:1" x14ac:dyDescent="0.35">
      <c r="A20" t="s">
        <v>275</v>
      </c>
    </row>
    <row r="22" spans="1:1" x14ac:dyDescent="0.35">
      <c r="A22" s="1" t="s">
        <v>274</v>
      </c>
    </row>
    <row r="23" spans="1:1" x14ac:dyDescent="0.35">
      <c r="A23" t="s">
        <v>271</v>
      </c>
    </row>
    <row r="24" spans="1:1" x14ac:dyDescent="0.35">
      <c r="A24" t="s">
        <v>272</v>
      </c>
    </row>
    <row r="25" spans="1:1" x14ac:dyDescent="0.35">
      <c r="A25" t="s">
        <v>273</v>
      </c>
    </row>
    <row r="26" spans="1:1" x14ac:dyDescent="0.3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4.5" x14ac:dyDescent="0.35"/>
  <cols>
    <col min="1" max="1" width="101.81640625" bestFit="1" customWidth="1"/>
  </cols>
  <sheetData>
    <row r="1" spans="1:1" x14ac:dyDescent="0.35">
      <c r="A1" s="10" t="s">
        <v>187</v>
      </c>
    </row>
    <row r="2" spans="1:1" x14ac:dyDescent="0.35">
      <c r="A2" t="s">
        <v>171</v>
      </c>
    </row>
    <row r="3" spans="1:1" x14ac:dyDescent="0.35">
      <c r="A3" t="s">
        <v>172</v>
      </c>
    </row>
    <row r="4" spans="1:1" x14ac:dyDescent="0.35">
      <c r="A4" t="s">
        <v>173</v>
      </c>
    </row>
    <row r="5" spans="1:1" x14ac:dyDescent="0.35">
      <c r="A5" t="s">
        <v>174</v>
      </c>
    </row>
    <row r="6" spans="1:1" x14ac:dyDescent="0.35">
      <c r="A6" t="s">
        <v>175</v>
      </c>
    </row>
    <row r="7" spans="1:1" x14ac:dyDescent="0.35">
      <c r="A7" t="s">
        <v>176</v>
      </c>
    </row>
    <row r="8" spans="1:1" x14ac:dyDescent="0.35">
      <c r="A8" t="s">
        <v>177</v>
      </c>
    </row>
    <row r="9" spans="1:1" x14ac:dyDescent="0.35">
      <c r="A9" t="s">
        <v>114</v>
      </c>
    </row>
    <row r="10" spans="1:1" x14ac:dyDescent="0.35">
      <c r="A10" t="s">
        <v>115</v>
      </c>
    </row>
    <row r="11" spans="1:1" x14ac:dyDescent="0.35">
      <c r="A11" t="s">
        <v>178</v>
      </c>
    </row>
    <row r="12" spans="1:1" x14ac:dyDescent="0.35">
      <c r="A12" t="s">
        <v>179</v>
      </c>
    </row>
    <row r="13" spans="1:1" x14ac:dyDescent="0.35">
      <c r="A13" t="s">
        <v>147</v>
      </c>
    </row>
    <row r="14" spans="1:1" x14ac:dyDescent="0.35">
      <c r="A14" t="s">
        <v>180</v>
      </c>
    </row>
    <row r="15" spans="1:1" x14ac:dyDescent="0.35">
      <c r="A15" t="s">
        <v>181</v>
      </c>
    </row>
    <row r="16" spans="1:1" x14ac:dyDescent="0.35">
      <c r="A16" t="s">
        <v>182</v>
      </c>
    </row>
    <row r="17" spans="1:1" x14ac:dyDescent="0.35">
      <c r="A17" t="s">
        <v>183</v>
      </c>
    </row>
    <row r="18" spans="1:1" x14ac:dyDescent="0.35">
      <c r="A18" t="s">
        <v>184</v>
      </c>
    </row>
    <row r="19" spans="1:1" x14ac:dyDescent="0.35">
      <c r="A19" t="s">
        <v>185</v>
      </c>
    </row>
    <row r="20" spans="1:1" x14ac:dyDescent="0.3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A2" zoomScale="90" zoomScaleNormal="90" workbookViewId="0">
      <selection activeCell="C22" sqref="C22"/>
    </sheetView>
  </sheetViews>
  <sheetFormatPr defaultColWidth="9.1796875" defaultRowHeight="14.5" x14ac:dyDescent="0.35"/>
  <cols>
    <col min="1" max="1" width="66.81640625" style="61" customWidth="1"/>
    <col min="2" max="2" width="28" style="44" customWidth="1"/>
    <col min="3" max="3" width="29.81640625" style="53" customWidth="1"/>
    <col min="4" max="4" width="28.7265625" style="54" customWidth="1"/>
    <col min="5" max="5" width="32.26953125" style="55" customWidth="1"/>
    <col min="6" max="6" width="28.54296875" style="53" customWidth="1"/>
    <col min="7" max="7" width="33" style="54" customWidth="1"/>
    <col min="8" max="8" width="34.453125" style="55" customWidth="1"/>
    <col min="9" max="9" width="30.36328125" style="53" customWidth="1"/>
    <col min="10" max="10" width="33.1796875" style="54" customWidth="1"/>
    <col min="11" max="11" width="36.54296875" style="55" customWidth="1"/>
    <col min="12" max="16384" width="9.1796875" style="61"/>
  </cols>
  <sheetData>
    <row r="1" spans="1:11" customFormat="1" x14ac:dyDescent="0.35">
      <c r="B1" t="s">
        <v>277</v>
      </c>
      <c r="C1">
        <v>111</v>
      </c>
      <c r="D1">
        <v>112</v>
      </c>
      <c r="E1">
        <v>113</v>
      </c>
      <c r="F1">
        <v>121</v>
      </c>
      <c r="G1">
        <v>122</v>
      </c>
      <c r="H1">
        <v>123</v>
      </c>
      <c r="I1">
        <v>131</v>
      </c>
      <c r="J1">
        <v>132</v>
      </c>
      <c r="K1">
        <v>133</v>
      </c>
    </row>
    <row r="2" spans="1:11" s="19" customFormat="1" x14ac:dyDescent="0.35">
      <c r="A2" s="16" t="s">
        <v>108</v>
      </c>
      <c r="B2" t="s">
        <v>278</v>
      </c>
      <c r="C2" s="13" t="s">
        <v>0</v>
      </c>
      <c r="D2" s="17"/>
      <c r="E2" s="18"/>
      <c r="F2" s="13" t="s">
        <v>15</v>
      </c>
      <c r="G2" s="17" t="s">
        <v>0</v>
      </c>
      <c r="H2" s="18"/>
      <c r="I2" s="13" t="s">
        <v>5</v>
      </c>
      <c r="J2" s="17" t="s">
        <v>0</v>
      </c>
      <c r="K2" s="18"/>
    </row>
    <row r="3" spans="1:11" s="19" customFormat="1" x14ac:dyDescent="0.35">
      <c r="A3" s="16" t="s">
        <v>103</v>
      </c>
      <c r="B3" t="s">
        <v>279</v>
      </c>
      <c r="C3" s="13"/>
      <c r="D3" s="17"/>
      <c r="E3" s="18"/>
      <c r="F3" s="13"/>
      <c r="G3" s="17"/>
      <c r="H3" s="18"/>
      <c r="I3" s="13"/>
      <c r="J3" s="17"/>
      <c r="K3" s="18"/>
    </row>
    <row r="4" spans="1:11" s="19" customFormat="1" x14ac:dyDescent="0.35">
      <c r="A4" s="16" t="s">
        <v>105</v>
      </c>
      <c r="B4" t="s">
        <v>280</v>
      </c>
      <c r="C4" s="13" t="s">
        <v>1</v>
      </c>
      <c r="D4" s="17"/>
      <c r="E4" s="18"/>
      <c r="F4" s="13" t="s">
        <v>16</v>
      </c>
      <c r="G4" s="17"/>
      <c r="H4" s="18"/>
      <c r="I4" s="13" t="s">
        <v>18</v>
      </c>
      <c r="J4" s="17"/>
      <c r="K4" s="18"/>
    </row>
    <row r="5" spans="1:11" s="19" customFormat="1" x14ac:dyDescent="0.35">
      <c r="A5" s="16" t="s">
        <v>104</v>
      </c>
      <c r="B5" t="s">
        <v>281</v>
      </c>
      <c r="C5" s="13"/>
      <c r="D5" s="17"/>
      <c r="E5" s="18"/>
      <c r="F5" s="13"/>
      <c r="G5" s="17"/>
      <c r="H5" s="18"/>
      <c r="I5" s="13"/>
      <c r="J5" s="17"/>
      <c r="K5" s="18"/>
    </row>
    <row r="6" spans="1:11" s="19" customFormat="1" x14ac:dyDescent="0.35">
      <c r="A6" s="16" t="s">
        <v>106</v>
      </c>
      <c r="B6" t="s">
        <v>282</v>
      </c>
      <c r="C6" s="13" t="s">
        <v>0</v>
      </c>
      <c r="D6" s="17"/>
      <c r="E6" s="18"/>
      <c r="F6" s="13" t="s">
        <v>15</v>
      </c>
      <c r="G6" s="17" t="s">
        <v>0</v>
      </c>
      <c r="H6" s="18"/>
      <c r="I6" s="13" t="s">
        <v>5</v>
      </c>
      <c r="J6" s="17" t="s">
        <v>0</v>
      </c>
      <c r="K6" s="18"/>
    </row>
    <row r="7" spans="1:11" s="19" customFormat="1" x14ac:dyDescent="0.35">
      <c r="A7" s="16" t="s">
        <v>107</v>
      </c>
      <c r="B7" t="s">
        <v>283</v>
      </c>
      <c r="C7" s="13" t="s">
        <v>0</v>
      </c>
      <c r="D7" s="17"/>
      <c r="E7" s="18"/>
      <c r="F7" s="13" t="s">
        <v>15</v>
      </c>
      <c r="G7" s="17" t="s">
        <v>0</v>
      </c>
      <c r="H7" s="18"/>
      <c r="I7" s="13" t="s">
        <v>5</v>
      </c>
      <c r="J7" s="17" t="s">
        <v>0</v>
      </c>
      <c r="K7" s="18"/>
    </row>
    <row r="8" spans="1:11" s="19" customFormat="1" x14ac:dyDescent="0.35">
      <c r="A8" s="16" t="s">
        <v>98</v>
      </c>
      <c r="B8" t="s">
        <v>284</v>
      </c>
      <c r="C8" s="13"/>
      <c r="D8" s="17"/>
      <c r="E8" s="18"/>
      <c r="F8" s="13"/>
      <c r="G8" s="17"/>
      <c r="H8" s="18"/>
      <c r="I8" s="13"/>
      <c r="J8" s="17"/>
      <c r="K8" s="18"/>
    </row>
    <row r="9" spans="1:11" s="19" customFormat="1" x14ac:dyDescent="0.35">
      <c r="A9" s="16" t="s">
        <v>100</v>
      </c>
      <c r="B9" t="s">
        <v>285</v>
      </c>
      <c r="C9" s="13" t="s">
        <v>1</v>
      </c>
      <c r="D9" s="17"/>
      <c r="E9" s="18"/>
      <c r="F9" s="13" t="s">
        <v>16</v>
      </c>
      <c r="G9" s="17"/>
      <c r="H9" s="18"/>
      <c r="I9" s="13" t="s">
        <v>18</v>
      </c>
      <c r="J9" s="17"/>
      <c r="K9" s="18"/>
    </row>
    <row r="10" spans="1:11" s="19" customFormat="1" x14ac:dyDescent="0.35">
      <c r="A10" s="16" t="s">
        <v>99</v>
      </c>
      <c r="B10" t="s">
        <v>286</v>
      </c>
      <c r="C10" s="13"/>
      <c r="D10" s="17"/>
      <c r="E10" s="18"/>
      <c r="F10" s="13"/>
      <c r="G10" s="17"/>
      <c r="H10" s="18"/>
      <c r="I10" s="13"/>
      <c r="J10" s="17"/>
      <c r="K10" s="18"/>
    </row>
    <row r="11" spans="1:11" s="19" customFormat="1" x14ac:dyDescent="0.35">
      <c r="A11" s="16" t="s">
        <v>101</v>
      </c>
      <c r="B11" t="s">
        <v>287</v>
      </c>
      <c r="C11" s="13" t="s">
        <v>0</v>
      </c>
      <c r="D11" s="17"/>
      <c r="E11" s="18"/>
      <c r="F11" s="13" t="s">
        <v>15</v>
      </c>
      <c r="G11" s="17" t="s">
        <v>0</v>
      </c>
      <c r="H11" s="18"/>
      <c r="I11" s="13" t="s">
        <v>5</v>
      </c>
      <c r="J11" s="17" t="s">
        <v>0</v>
      </c>
      <c r="K11" s="18"/>
    </row>
    <row r="12" spans="1:11" s="19" customFormat="1" x14ac:dyDescent="0.35">
      <c r="A12" s="16" t="s">
        <v>102</v>
      </c>
      <c r="B12" t="s">
        <v>288</v>
      </c>
      <c r="C12" s="13" t="s">
        <v>0</v>
      </c>
      <c r="D12" s="17"/>
      <c r="E12" s="18"/>
      <c r="F12" s="13" t="s">
        <v>15</v>
      </c>
      <c r="G12" s="17" t="s">
        <v>0</v>
      </c>
      <c r="H12" s="18"/>
      <c r="I12" s="13" t="s">
        <v>5</v>
      </c>
      <c r="J12" s="17" t="s">
        <v>0</v>
      </c>
      <c r="K12" s="18"/>
    </row>
    <row r="13" spans="1:11" s="19" customFormat="1" x14ac:dyDescent="0.35">
      <c r="A13" s="16" t="s">
        <v>109</v>
      </c>
      <c r="B13" t="s">
        <v>289</v>
      </c>
      <c r="C13" s="13"/>
      <c r="D13" s="17"/>
      <c r="E13" s="18"/>
      <c r="F13" s="13"/>
      <c r="G13" s="17"/>
      <c r="H13" s="18"/>
      <c r="I13" s="13"/>
      <c r="J13" s="17"/>
      <c r="K13" s="18"/>
    </row>
    <row r="14" spans="1:11" s="19" customFormat="1" x14ac:dyDescent="0.35">
      <c r="A14" s="16" t="s">
        <v>111</v>
      </c>
      <c r="B14" t="s">
        <v>290</v>
      </c>
      <c r="C14" s="13"/>
      <c r="D14" s="17"/>
      <c r="E14" s="18"/>
      <c r="F14" s="13" t="s">
        <v>19</v>
      </c>
      <c r="G14" s="17"/>
      <c r="H14" s="18"/>
      <c r="I14" s="13" t="s">
        <v>20</v>
      </c>
      <c r="J14" s="17"/>
      <c r="K14" s="18"/>
    </row>
    <row r="15" spans="1:11" s="19" customFormat="1" x14ac:dyDescent="0.35">
      <c r="A15" s="16" t="s">
        <v>110</v>
      </c>
      <c r="B15" t="s">
        <v>291</v>
      </c>
      <c r="C15" s="13"/>
      <c r="D15" s="17"/>
      <c r="E15" s="18"/>
      <c r="F15" s="13"/>
      <c r="G15" s="17"/>
      <c r="H15" s="18"/>
      <c r="I15" s="13"/>
      <c r="J15" s="17"/>
      <c r="K15" s="18"/>
    </row>
    <row r="16" spans="1:11" s="19" customFormat="1" x14ac:dyDescent="0.35">
      <c r="A16" s="16" t="s">
        <v>112</v>
      </c>
      <c r="B16" t="s">
        <v>292</v>
      </c>
      <c r="C16" s="13" t="s">
        <v>2</v>
      </c>
      <c r="D16" s="17"/>
      <c r="E16" s="18"/>
      <c r="F16" s="13" t="s">
        <v>17</v>
      </c>
      <c r="G16" s="17" t="s">
        <v>0</v>
      </c>
      <c r="H16" s="18"/>
      <c r="I16" s="13" t="s">
        <v>21</v>
      </c>
      <c r="J16" s="17" t="s">
        <v>0</v>
      </c>
      <c r="K16" s="18"/>
    </row>
    <row r="17" spans="1:11" s="19" customFormat="1" x14ac:dyDescent="0.35">
      <c r="A17" s="16" t="s">
        <v>113</v>
      </c>
      <c r="B17" t="s">
        <v>293</v>
      </c>
      <c r="C17" s="13" t="s">
        <v>2</v>
      </c>
      <c r="D17" s="17"/>
      <c r="E17" s="18"/>
      <c r="F17" s="13" t="s">
        <v>17</v>
      </c>
      <c r="G17" s="17" t="s">
        <v>0</v>
      </c>
      <c r="H17" s="18"/>
      <c r="I17" s="13" t="s">
        <v>21</v>
      </c>
      <c r="J17" s="17" t="s">
        <v>0</v>
      </c>
      <c r="K17" s="18"/>
    </row>
    <row r="18" spans="1:11" s="19" customFormat="1" x14ac:dyDescent="0.35">
      <c r="A18" s="16" t="s">
        <v>84</v>
      </c>
      <c r="B18" t="s">
        <v>294</v>
      </c>
      <c r="C18" s="13"/>
      <c r="D18" s="14" t="s">
        <v>417</v>
      </c>
      <c r="E18" s="20" t="s">
        <v>404</v>
      </c>
      <c r="F18" s="13"/>
      <c r="G18" s="14" t="s">
        <v>417</v>
      </c>
      <c r="H18" s="15" t="s">
        <v>404</v>
      </c>
      <c r="I18" s="13"/>
      <c r="J18" s="14" t="s">
        <v>416</v>
      </c>
      <c r="K18" s="15" t="s">
        <v>404</v>
      </c>
    </row>
    <row r="19" spans="1:11" s="19" customFormat="1" x14ac:dyDescent="0.35">
      <c r="A19" s="16" t="s">
        <v>85</v>
      </c>
      <c r="B19" t="s">
        <v>295</v>
      </c>
      <c r="C19" s="13"/>
      <c r="D19" s="14" t="s">
        <v>402</v>
      </c>
      <c r="E19" s="20" t="s">
        <v>404</v>
      </c>
      <c r="F19" s="13"/>
      <c r="G19" s="14" t="s">
        <v>402</v>
      </c>
      <c r="H19" s="15" t="s">
        <v>404</v>
      </c>
      <c r="I19" s="13"/>
      <c r="J19" s="14" t="s">
        <v>402</v>
      </c>
      <c r="K19" s="15" t="s">
        <v>404</v>
      </c>
    </row>
    <row r="20" spans="1:11" s="19" customFormat="1" x14ac:dyDescent="0.35">
      <c r="A20" s="16" t="s">
        <v>86</v>
      </c>
      <c r="B20" t="s">
        <v>296</v>
      </c>
      <c r="C20" s="13"/>
      <c r="D20" s="14" t="s">
        <v>403</v>
      </c>
      <c r="E20" s="20" t="s">
        <v>404</v>
      </c>
      <c r="F20" s="13"/>
      <c r="G20" s="14" t="s">
        <v>403</v>
      </c>
      <c r="H20" s="15" t="s">
        <v>404</v>
      </c>
      <c r="I20" s="13"/>
      <c r="J20" s="14" t="s">
        <v>403</v>
      </c>
      <c r="K20" s="15" t="s">
        <v>404</v>
      </c>
    </row>
    <row r="21" spans="1:11" s="19" customFormat="1" x14ac:dyDescent="0.35">
      <c r="A21" s="16" t="s">
        <v>89</v>
      </c>
      <c r="B21" t="s">
        <v>297</v>
      </c>
      <c r="C21" s="13" t="s">
        <v>396</v>
      </c>
      <c r="D21" s="14" t="s">
        <v>404</v>
      </c>
      <c r="E21" s="18"/>
      <c r="F21" s="13" t="s">
        <v>396</v>
      </c>
      <c r="G21" s="21" t="s">
        <v>396</v>
      </c>
      <c r="H21" s="15" t="s">
        <v>404</v>
      </c>
      <c r="I21" s="13" t="s">
        <v>396</v>
      </c>
      <c r="J21" s="21" t="s">
        <v>396</v>
      </c>
      <c r="K21" s="15" t="s">
        <v>404</v>
      </c>
    </row>
    <row r="22" spans="1:11" s="19" customFormat="1" x14ac:dyDescent="0.35">
      <c r="A22" s="16" t="s">
        <v>87</v>
      </c>
      <c r="B22" t="s">
        <v>298</v>
      </c>
      <c r="C22" s="13" t="s">
        <v>436</v>
      </c>
      <c r="D22" s="14" t="s">
        <v>404</v>
      </c>
      <c r="E22" s="18"/>
      <c r="F22" s="13" t="s">
        <v>436</v>
      </c>
      <c r="G22" s="21" t="s">
        <v>436</v>
      </c>
      <c r="H22" s="15" t="s">
        <v>404</v>
      </c>
      <c r="I22" s="13" t="s">
        <v>436</v>
      </c>
      <c r="J22" s="21" t="s">
        <v>436</v>
      </c>
      <c r="K22" s="15" t="s">
        <v>404</v>
      </c>
    </row>
    <row r="23" spans="1:11" s="19" customFormat="1" x14ac:dyDescent="0.35">
      <c r="A23" s="16" t="s">
        <v>88</v>
      </c>
      <c r="B23" t="s">
        <v>299</v>
      </c>
      <c r="C23" s="13" t="s">
        <v>397</v>
      </c>
      <c r="D23" s="14" t="s">
        <v>404</v>
      </c>
      <c r="E23" s="18"/>
      <c r="F23" s="13" t="s">
        <v>397</v>
      </c>
      <c r="G23" s="21" t="s">
        <v>397</v>
      </c>
      <c r="H23" s="15" t="s">
        <v>404</v>
      </c>
      <c r="I23" s="13" t="s">
        <v>397</v>
      </c>
      <c r="J23" s="21" t="s">
        <v>397</v>
      </c>
      <c r="K23" s="15" t="s">
        <v>404</v>
      </c>
    </row>
    <row r="24" spans="1:11" s="19" customFormat="1" x14ac:dyDescent="0.35">
      <c r="A24" s="16" t="s">
        <v>90</v>
      </c>
      <c r="B24" t="s">
        <v>300</v>
      </c>
      <c r="C24" s="13" t="s">
        <v>398</v>
      </c>
      <c r="D24" s="14" t="s">
        <v>404</v>
      </c>
      <c r="E24" s="18"/>
      <c r="F24" s="13" t="s">
        <v>410</v>
      </c>
      <c r="G24" s="21" t="s">
        <v>398</v>
      </c>
      <c r="H24" s="15" t="s">
        <v>404</v>
      </c>
      <c r="I24" s="13" t="s">
        <v>413</v>
      </c>
      <c r="J24" s="21" t="s">
        <v>398</v>
      </c>
      <c r="K24" s="15" t="s">
        <v>404</v>
      </c>
    </row>
    <row r="25" spans="1:11" s="19" customFormat="1" x14ac:dyDescent="0.35">
      <c r="A25" s="16" t="s">
        <v>91</v>
      </c>
      <c r="B25" t="s">
        <v>301</v>
      </c>
      <c r="C25" s="13" t="s">
        <v>399</v>
      </c>
      <c r="D25" s="14" t="s">
        <v>404</v>
      </c>
      <c r="E25" s="18"/>
      <c r="F25" s="13" t="s">
        <v>411</v>
      </c>
      <c r="G25" s="21" t="s">
        <v>412</v>
      </c>
      <c r="H25" s="15" t="s">
        <v>404</v>
      </c>
      <c r="I25" s="13" t="s">
        <v>414</v>
      </c>
      <c r="J25" s="14" t="s">
        <v>415</v>
      </c>
      <c r="K25" s="15" t="s">
        <v>404</v>
      </c>
    </row>
    <row r="26" spans="1:11" s="19" customFormat="1" x14ac:dyDescent="0.35">
      <c r="A26" s="16" t="s">
        <v>92</v>
      </c>
      <c r="B26" t="s">
        <v>302</v>
      </c>
      <c r="C26" s="13"/>
      <c r="D26" s="14" t="s">
        <v>405</v>
      </c>
      <c r="E26" s="20" t="s">
        <v>400</v>
      </c>
      <c r="F26" s="13"/>
      <c r="G26" s="14" t="s">
        <v>405</v>
      </c>
      <c r="H26" s="20" t="s">
        <v>400</v>
      </c>
      <c r="I26" s="13"/>
      <c r="J26" s="14" t="s">
        <v>405</v>
      </c>
      <c r="K26" s="20" t="s">
        <v>400</v>
      </c>
    </row>
    <row r="27" spans="1:11" s="19" customFormat="1" x14ac:dyDescent="0.35">
      <c r="A27" s="16" t="s">
        <v>93</v>
      </c>
      <c r="B27" t="s">
        <v>303</v>
      </c>
      <c r="C27" s="13"/>
      <c r="D27" s="14" t="s">
        <v>406</v>
      </c>
      <c r="E27" s="20" t="s">
        <v>401</v>
      </c>
      <c r="F27" s="13"/>
      <c r="G27" s="14" t="s">
        <v>406</v>
      </c>
      <c r="H27" s="20" t="s">
        <v>401</v>
      </c>
      <c r="I27" s="13"/>
      <c r="J27" s="14" t="s">
        <v>406</v>
      </c>
      <c r="K27" s="20" t="s">
        <v>401</v>
      </c>
    </row>
    <row r="28" spans="1:11" s="19" customFormat="1" x14ac:dyDescent="0.35">
      <c r="A28" s="16" t="s">
        <v>94</v>
      </c>
      <c r="B28" t="s">
        <v>304</v>
      </c>
      <c r="C28" s="13"/>
      <c r="D28" s="14" t="s">
        <v>407</v>
      </c>
      <c r="E28" s="20" t="s">
        <v>407</v>
      </c>
      <c r="F28" s="13"/>
      <c r="G28" s="14" t="s">
        <v>407</v>
      </c>
      <c r="H28" s="20" t="s">
        <v>407</v>
      </c>
      <c r="I28" s="13"/>
      <c r="J28" s="14" t="s">
        <v>407</v>
      </c>
      <c r="K28" s="20" t="s">
        <v>407</v>
      </c>
    </row>
    <row r="29" spans="1:11" s="19" customFormat="1" x14ac:dyDescent="0.35">
      <c r="A29" s="16" t="s">
        <v>95</v>
      </c>
      <c r="B29" t="s">
        <v>305</v>
      </c>
      <c r="C29" s="13"/>
      <c r="D29" s="14" t="s">
        <v>408</v>
      </c>
      <c r="E29" s="20" t="s">
        <v>408</v>
      </c>
      <c r="F29" s="13"/>
      <c r="G29" s="14" t="s">
        <v>408</v>
      </c>
      <c r="H29" s="20" t="s">
        <v>408</v>
      </c>
      <c r="I29" s="13"/>
      <c r="J29" s="14" t="s">
        <v>408</v>
      </c>
      <c r="K29" s="20" t="s">
        <v>408</v>
      </c>
    </row>
    <row r="30" spans="1:11" s="19" customFormat="1" x14ac:dyDescent="0.35">
      <c r="A30" s="16" t="s">
        <v>96</v>
      </c>
      <c r="B30" t="s">
        <v>306</v>
      </c>
      <c r="C30" s="13"/>
      <c r="D30" s="14" t="s">
        <v>408</v>
      </c>
      <c r="E30" s="20" t="s">
        <v>408</v>
      </c>
      <c r="F30" s="13"/>
      <c r="G30" s="14" t="s">
        <v>408</v>
      </c>
      <c r="H30" s="20" t="s">
        <v>408</v>
      </c>
      <c r="I30" s="13"/>
      <c r="J30" s="14" t="s">
        <v>408</v>
      </c>
      <c r="K30" s="20" t="s">
        <v>408</v>
      </c>
    </row>
    <row r="31" spans="1:11" s="19" customFormat="1" x14ac:dyDescent="0.35">
      <c r="A31" s="16" t="s">
        <v>97</v>
      </c>
      <c r="B31" t="s">
        <v>307</v>
      </c>
      <c r="C31" s="13"/>
      <c r="D31" s="14" t="s">
        <v>409</v>
      </c>
      <c r="E31" s="20" t="s">
        <v>409</v>
      </c>
      <c r="F31" s="13"/>
      <c r="G31" s="14" t="s">
        <v>409</v>
      </c>
      <c r="H31" s="20" t="s">
        <v>409</v>
      </c>
      <c r="I31" s="13"/>
      <c r="J31" s="14" t="s">
        <v>409</v>
      </c>
      <c r="K31" s="20" t="s">
        <v>409</v>
      </c>
    </row>
    <row r="32" spans="1:11" s="19" customFormat="1" x14ac:dyDescent="0.35">
      <c r="A32" s="16" t="s">
        <v>82</v>
      </c>
      <c r="B32" t="s">
        <v>308</v>
      </c>
      <c r="C32" s="13"/>
      <c r="D32" s="17"/>
      <c r="E32" s="18"/>
      <c r="F32" s="13"/>
      <c r="G32" s="17"/>
      <c r="H32" s="18"/>
      <c r="I32" s="13"/>
      <c r="J32" s="17"/>
      <c r="K32" s="18"/>
    </row>
    <row r="33" spans="1:11" s="19" customFormat="1" x14ac:dyDescent="0.35">
      <c r="A33" s="16" t="s">
        <v>83</v>
      </c>
      <c r="B33" t="s">
        <v>309</v>
      </c>
      <c r="C33" s="13"/>
      <c r="D33" s="17"/>
      <c r="E33" s="18"/>
      <c r="F33" s="13"/>
      <c r="G33" s="17"/>
      <c r="H33" s="18"/>
      <c r="I33" s="13"/>
      <c r="J33" s="17"/>
      <c r="K33" s="18"/>
    </row>
    <row r="34" spans="1:11" s="19" customFormat="1" x14ac:dyDescent="0.35">
      <c r="A34" s="16" t="s">
        <v>148</v>
      </c>
      <c r="B34" t="s">
        <v>310</v>
      </c>
      <c r="C34" s="13" t="s">
        <v>3</v>
      </c>
      <c r="D34" s="17" t="s">
        <v>14</v>
      </c>
      <c r="E34" s="15" t="s">
        <v>393</v>
      </c>
      <c r="F34" s="13" t="s">
        <v>5</v>
      </c>
      <c r="G34" s="14" t="s">
        <v>427</v>
      </c>
      <c r="H34" s="15" t="s">
        <v>391</v>
      </c>
      <c r="I34" s="13" t="s">
        <v>21</v>
      </c>
      <c r="J34" s="14" t="s">
        <v>23</v>
      </c>
      <c r="K34" s="15" t="s">
        <v>391</v>
      </c>
    </row>
    <row r="35" spans="1:11" s="19" customFormat="1" x14ac:dyDescent="0.35">
      <c r="A35" s="16" t="s">
        <v>149</v>
      </c>
      <c r="B35" t="s">
        <v>311</v>
      </c>
      <c r="C35" s="13" t="s">
        <v>3</v>
      </c>
      <c r="D35" s="17" t="s">
        <v>14</v>
      </c>
      <c r="E35" s="15" t="s">
        <v>393</v>
      </c>
      <c r="F35" s="13" t="s">
        <v>5</v>
      </c>
      <c r="G35" s="14" t="s">
        <v>427</v>
      </c>
      <c r="H35" s="15" t="s">
        <v>431</v>
      </c>
      <c r="I35" s="13" t="s">
        <v>21</v>
      </c>
      <c r="J35" s="14" t="s">
        <v>23</v>
      </c>
      <c r="K35" s="15" t="s">
        <v>428</v>
      </c>
    </row>
    <row r="36" spans="1:11" s="19" customFormat="1" x14ac:dyDescent="0.35">
      <c r="A36" s="16" t="s">
        <v>150</v>
      </c>
      <c r="B36" t="s">
        <v>312</v>
      </c>
      <c r="C36" s="13" t="s">
        <v>3</v>
      </c>
      <c r="D36" s="17" t="s">
        <v>14</v>
      </c>
      <c r="E36" s="15" t="s">
        <v>393</v>
      </c>
      <c r="F36" s="13" t="s">
        <v>5</v>
      </c>
      <c r="G36" s="14" t="s">
        <v>392</v>
      </c>
      <c r="H36" s="15"/>
      <c r="I36" s="13" t="s">
        <v>21</v>
      </c>
      <c r="J36" s="14" t="s">
        <v>425</v>
      </c>
      <c r="K36" s="15"/>
    </row>
    <row r="37" spans="1:11" s="19" customFormat="1" x14ac:dyDescent="0.35">
      <c r="A37" s="16" t="s">
        <v>151</v>
      </c>
      <c r="B37" t="s">
        <v>313</v>
      </c>
      <c r="C37" s="13" t="s">
        <v>3</v>
      </c>
      <c r="D37" s="17" t="s">
        <v>14</v>
      </c>
      <c r="E37" s="15" t="s">
        <v>393</v>
      </c>
      <c r="F37" s="13" t="s">
        <v>5</v>
      </c>
      <c r="G37" s="14" t="s">
        <v>427</v>
      </c>
      <c r="H37" s="15" t="s">
        <v>391</v>
      </c>
      <c r="I37" s="13" t="s">
        <v>21</v>
      </c>
      <c r="J37" s="14" t="s">
        <v>23</v>
      </c>
      <c r="K37" s="15" t="s">
        <v>391</v>
      </c>
    </row>
    <row r="38" spans="1:11" s="19" customFormat="1" x14ac:dyDescent="0.35">
      <c r="A38" s="16" t="s">
        <v>152</v>
      </c>
      <c r="B38" t="s">
        <v>314</v>
      </c>
      <c r="C38" s="13" t="s">
        <v>3</v>
      </c>
      <c r="D38" s="17" t="s">
        <v>14</v>
      </c>
      <c r="E38" s="15" t="s">
        <v>393</v>
      </c>
      <c r="F38" s="13" t="s">
        <v>5</v>
      </c>
      <c r="G38" s="14" t="s">
        <v>427</v>
      </c>
      <c r="H38" s="15" t="s">
        <v>431</v>
      </c>
      <c r="I38" s="13" t="s">
        <v>21</v>
      </c>
      <c r="J38" s="14" t="s">
        <v>23</v>
      </c>
      <c r="K38" s="15" t="s">
        <v>426</v>
      </c>
    </row>
    <row r="39" spans="1:11" s="19" customFormat="1" x14ac:dyDescent="0.35">
      <c r="A39" s="16" t="s">
        <v>153</v>
      </c>
      <c r="B39" t="s">
        <v>315</v>
      </c>
      <c r="C39" s="13" t="s">
        <v>3</v>
      </c>
      <c r="D39" s="17" t="s">
        <v>14</v>
      </c>
      <c r="E39" s="15" t="s">
        <v>393</v>
      </c>
      <c r="F39" s="13" t="s">
        <v>5</v>
      </c>
      <c r="G39" s="14" t="s">
        <v>392</v>
      </c>
      <c r="H39" s="15"/>
      <c r="I39" s="13" t="s">
        <v>21</v>
      </c>
      <c r="J39" s="14" t="s">
        <v>425</v>
      </c>
      <c r="K39" s="15"/>
    </row>
    <row r="40" spans="1:11" s="19" customFormat="1" x14ac:dyDescent="0.35">
      <c r="A40" s="16" t="s">
        <v>126</v>
      </c>
      <c r="B40" t="s">
        <v>316</v>
      </c>
      <c r="C40" s="13" t="s">
        <v>3</v>
      </c>
      <c r="D40" s="14" t="s">
        <v>391</v>
      </c>
      <c r="E40" s="18"/>
      <c r="F40" s="13" t="s">
        <v>5</v>
      </c>
      <c r="G40" s="14" t="s">
        <v>392</v>
      </c>
      <c r="H40" s="15"/>
      <c r="I40" s="13" t="s">
        <v>21</v>
      </c>
      <c r="J40" s="14" t="s">
        <v>424</v>
      </c>
      <c r="K40" s="15"/>
    </row>
    <row r="41" spans="1:11" s="19" customFormat="1" x14ac:dyDescent="0.35">
      <c r="A41" s="16" t="s">
        <v>127</v>
      </c>
      <c r="B41" t="s">
        <v>317</v>
      </c>
      <c r="C41" s="13" t="s">
        <v>3</v>
      </c>
      <c r="D41" s="14" t="s">
        <v>391</v>
      </c>
      <c r="E41" s="18"/>
      <c r="F41" s="13" t="s">
        <v>5</v>
      </c>
      <c r="G41" s="14" t="s">
        <v>429</v>
      </c>
      <c r="H41" s="15"/>
      <c r="I41" s="13" t="s">
        <v>21</v>
      </c>
      <c r="J41" s="14" t="s">
        <v>430</v>
      </c>
      <c r="K41" s="15"/>
    </row>
    <row r="42" spans="1:11" s="19" customFormat="1" x14ac:dyDescent="0.35">
      <c r="A42" s="16" t="s">
        <v>128</v>
      </c>
      <c r="B42" t="s">
        <v>318</v>
      </c>
      <c r="C42" s="13" t="s">
        <v>3</v>
      </c>
      <c r="D42" s="14" t="s">
        <v>391</v>
      </c>
      <c r="E42" s="18"/>
      <c r="F42" s="13" t="s">
        <v>5</v>
      </c>
      <c r="G42" s="14" t="s">
        <v>429</v>
      </c>
      <c r="H42" s="15"/>
      <c r="I42" s="13" t="s">
        <v>21</v>
      </c>
      <c r="J42" s="14" t="s">
        <v>430</v>
      </c>
      <c r="K42" s="15"/>
    </row>
    <row r="43" spans="1:11" s="19" customFormat="1" x14ac:dyDescent="0.35">
      <c r="A43" s="16" t="s">
        <v>129</v>
      </c>
      <c r="B43" t="s">
        <v>319</v>
      </c>
      <c r="C43" s="13" t="s">
        <v>3</v>
      </c>
      <c r="D43" s="14" t="s">
        <v>391</v>
      </c>
      <c r="E43" s="18"/>
      <c r="F43" s="13" t="s">
        <v>5</v>
      </c>
      <c r="G43" s="14" t="s">
        <v>392</v>
      </c>
      <c r="H43" s="15"/>
      <c r="I43" s="13" t="s">
        <v>21</v>
      </c>
      <c r="J43" s="14" t="s">
        <v>424</v>
      </c>
      <c r="K43" s="15"/>
    </row>
    <row r="44" spans="1:11" s="19" customFormat="1" x14ac:dyDescent="0.35">
      <c r="A44" s="16" t="s">
        <v>130</v>
      </c>
      <c r="B44" t="s">
        <v>320</v>
      </c>
      <c r="C44" s="13" t="s">
        <v>3</v>
      </c>
      <c r="D44" s="14" t="s">
        <v>391</v>
      </c>
      <c r="E44" s="18"/>
      <c r="F44" s="13" t="s">
        <v>5</v>
      </c>
      <c r="G44" s="14" t="s">
        <v>392</v>
      </c>
      <c r="H44" s="15"/>
      <c r="I44" s="13" t="s">
        <v>21</v>
      </c>
      <c r="J44" s="14" t="s">
        <v>424</v>
      </c>
      <c r="K44" s="15"/>
    </row>
    <row r="45" spans="1:11" s="19" customFormat="1" x14ac:dyDescent="0.35">
      <c r="A45" s="16" t="s">
        <v>131</v>
      </c>
      <c r="B45" t="s">
        <v>321</v>
      </c>
      <c r="C45" s="13" t="s">
        <v>3</v>
      </c>
      <c r="D45" s="14" t="s">
        <v>391</v>
      </c>
      <c r="E45" s="18"/>
      <c r="F45" s="13" t="s">
        <v>5</v>
      </c>
      <c r="G45" s="14" t="s">
        <v>429</v>
      </c>
      <c r="H45" s="15"/>
      <c r="I45" s="13" t="s">
        <v>21</v>
      </c>
      <c r="J45" s="14" t="s">
        <v>430</v>
      </c>
      <c r="K45" s="15"/>
    </row>
    <row r="46" spans="1:11" s="19" customFormat="1" x14ac:dyDescent="0.35">
      <c r="A46" s="16" t="s">
        <v>132</v>
      </c>
      <c r="B46" t="s">
        <v>322</v>
      </c>
      <c r="C46" s="13" t="s">
        <v>3</v>
      </c>
      <c r="D46" s="14" t="s">
        <v>391</v>
      </c>
      <c r="E46" s="18"/>
      <c r="F46" s="13" t="s">
        <v>5</v>
      </c>
      <c r="G46" s="14" t="s">
        <v>429</v>
      </c>
      <c r="H46" s="15"/>
      <c r="I46" s="13" t="s">
        <v>21</v>
      </c>
      <c r="J46" s="14" t="s">
        <v>430</v>
      </c>
      <c r="K46" s="15"/>
    </row>
    <row r="47" spans="1:11" s="19" customFormat="1" x14ac:dyDescent="0.35">
      <c r="A47" s="16" t="s">
        <v>133</v>
      </c>
      <c r="B47" t="s">
        <v>323</v>
      </c>
      <c r="C47" s="13" t="s">
        <v>3</v>
      </c>
      <c r="D47" s="14" t="s">
        <v>391</v>
      </c>
      <c r="E47" s="18"/>
      <c r="F47" s="13" t="s">
        <v>5</v>
      </c>
      <c r="G47" s="14" t="s">
        <v>392</v>
      </c>
      <c r="H47" s="15"/>
      <c r="I47" s="13" t="s">
        <v>21</v>
      </c>
      <c r="J47" s="14" t="s">
        <v>424</v>
      </c>
      <c r="K47" s="15"/>
    </row>
    <row r="48" spans="1:11" s="19" customFormat="1" x14ac:dyDescent="0.35">
      <c r="A48" s="16" t="s">
        <v>154</v>
      </c>
      <c r="B48" t="s">
        <v>324</v>
      </c>
      <c r="C48" s="13" t="s">
        <v>3</v>
      </c>
      <c r="D48" s="14" t="s">
        <v>14</v>
      </c>
      <c r="E48" s="15" t="s">
        <v>393</v>
      </c>
      <c r="F48" s="13" t="s">
        <v>5</v>
      </c>
      <c r="G48" s="17" t="s">
        <v>14</v>
      </c>
      <c r="H48" s="15" t="s">
        <v>434</v>
      </c>
      <c r="I48" s="13" t="s">
        <v>21</v>
      </c>
      <c r="J48" s="14" t="s">
        <v>18</v>
      </c>
      <c r="K48" s="15" t="s">
        <v>435</v>
      </c>
    </row>
    <row r="49" spans="1:11" s="19" customFormat="1" x14ac:dyDescent="0.35">
      <c r="A49" s="16" t="s">
        <v>155</v>
      </c>
      <c r="B49" t="s">
        <v>325</v>
      </c>
      <c r="C49" s="13" t="s">
        <v>3</v>
      </c>
      <c r="D49" s="17" t="s">
        <v>14</v>
      </c>
      <c r="E49" s="15" t="s">
        <v>393</v>
      </c>
      <c r="F49" s="13" t="s">
        <v>5</v>
      </c>
      <c r="G49" s="17" t="s">
        <v>14</v>
      </c>
      <c r="H49" s="15" t="s">
        <v>434</v>
      </c>
      <c r="I49" s="13" t="s">
        <v>21</v>
      </c>
      <c r="J49" s="14" t="s">
        <v>18</v>
      </c>
      <c r="K49" s="15" t="s">
        <v>435</v>
      </c>
    </row>
    <row r="50" spans="1:11" s="19" customFormat="1" x14ac:dyDescent="0.35">
      <c r="A50" s="16" t="s">
        <v>159</v>
      </c>
      <c r="B50" t="s">
        <v>326</v>
      </c>
      <c r="C50" s="13" t="s">
        <v>3</v>
      </c>
      <c r="D50" s="17" t="s">
        <v>14</v>
      </c>
      <c r="E50" s="15" t="s">
        <v>393</v>
      </c>
      <c r="F50" s="13" t="s">
        <v>5</v>
      </c>
      <c r="G50" s="17" t="s">
        <v>14</v>
      </c>
      <c r="H50" s="15" t="s">
        <v>434</v>
      </c>
      <c r="I50" s="13" t="s">
        <v>21</v>
      </c>
      <c r="J50" s="14" t="s">
        <v>18</v>
      </c>
      <c r="K50" s="15" t="s">
        <v>435</v>
      </c>
    </row>
    <row r="51" spans="1:11" s="19" customFormat="1" x14ac:dyDescent="0.35">
      <c r="A51" s="16" t="s">
        <v>160</v>
      </c>
      <c r="B51" t="s">
        <v>327</v>
      </c>
      <c r="C51" s="13" t="s">
        <v>3</v>
      </c>
      <c r="D51" s="17" t="s">
        <v>14</v>
      </c>
      <c r="E51" s="15" t="s">
        <v>393</v>
      </c>
      <c r="F51" s="13" t="s">
        <v>5</v>
      </c>
      <c r="G51" s="17" t="s">
        <v>14</v>
      </c>
      <c r="H51" s="15" t="s">
        <v>434</v>
      </c>
      <c r="I51" s="13" t="s">
        <v>21</v>
      </c>
      <c r="J51" s="14" t="s">
        <v>18</v>
      </c>
      <c r="K51" s="15" t="s">
        <v>435</v>
      </c>
    </row>
    <row r="52" spans="1:11" s="19" customFormat="1" x14ac:dyDescent="0.35">
      <c r="A52" s="16" t="s">
        <v>161</v>
      </c>
      <c r="B52" t="s">
        <v>328</v>
      </c>
      <c r="C52" s="13" t="s">
        <v>3</v>
      </c>
      <c r="D52" s="17" t="s">
        <v>14</v>
      </c>
      <c r="E52" s="15" t="s">
        <v>393</v>
      </c>
      <c r="F52" s="13" t="s">
        <v>5</v>
      </c>
      <c r="G52" s="17" t="s">
        <v>14</v>
      </c>
      <c r="H52" s="15" t="s">
        <v>434</v>
      </c>
      <c r="I52" s="13" t="s">
        <v>21</v>
      </c>
      <c r="J52" s="14" t="s">
        <v>18</v>
      </c>
      <c r="K52" s="15" t="s">
        <v>435</v>
      </c>
    </row>
    <row r="53" spans="1:11" s="19" customFormat="1" x14ac:dyDescent="0.3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3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3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35">
      <c r="A56" s="16" t="s">
        <v>230</v>
      </c>
      <c r="B56" t="s">
        <v>332</v>
      </c>
      <c r="C56" s="13" t="s">
        <v>0</v>
      </c>
      <c r="D56" s="22" t="s">
        <v>418</v>
      </c>
      <c r="E56" s="15" t="s">
        <v>421</v>
      </c>
      <c r="F56" s="13" t="s">
        <v>4</v>
      </c>
      <c r="G56" s="22" t="s">
        <v>418</v>
      </c>
      <c r="H56" s="15" t="s">
        <v>421</v>
      </c>
      <c r="I56" s="13" t="s">
        <v>3</v>
      </c>
      <c r="J56" s="22" t="s">
        <v>418</v>
      </c>
      <c r="K56" s="15" t="s">
        <v>421</v>
      </c>
    </row>
    <row r="57" spans="1:11" s="19" customFormat="1" x14ac:dyDescent="0.35">
      <c r="A57" s="16" t="s">
        <v>231</v>
      </c>
      <c r="B57" t="s">
        <v>333</v>
      </c>
      <c r="C57" s="13" t="s">
        <v>0</v>
      </c>
      <c r="D57" s="22" t="s">
        <v>419</v>
      </c>
      <c r="E57" s="15" t="s">
        <v>422</v>
      </c>
      <c r="F57" s="13" t="s">
        <v>4</v>
      </c>
      <c r="G57" s="22" t="s">
        <v>419</v>
      </c>
      <c r="H57" s="15" t="s">
        <v>422</v>
      </c>
      <c r="I57" s="13" t="s">
        <v>3</v>
      </c>
      <c r="J57" s="22" t="s">
        <v>419</v>
      </c>
      <c r="K57" s="15" t="s">
        <v>422</v>
      </c>
    </row>
    <row r="58" spans="1:11" s="19" customFormat="1" x14ac:dyDescent="0.35">
      <c r="A58" s="16" t="s">
        <v>232</v>
      </c>
      <c r="B58" t="s">
        <v>334</v>
      </c>
      <c r="C58" s="13" t="s">
        <v>0</v>
      </c>
      <c r="D58" s="22" t="s">
        <v>420</v>
      </c>
      <c r="E58" s="15" t="s">
        <v>423</v>
      </c>
      <c r="F58" s="13" t="s">
        <v>4</v>
      </c>
      <c r="G58" s="22" t="s">
        <v>420</v>
      </c>
      <c r="H58" s="15" t="s">
        <v>423</v>
      </c>
      <c r="I58" s="13" t="s">
        <v>3</v>
      </c>
      <c r="J58" s="22" t="s">
        <v>420</v>
      </c>
      <c r="K58" s="15" t="s">
        <v>423</v>
      </c>
    </row>
    <row r="59" spans="1:11" s="19" customFormat="1" x14ac:dyDescent="0.35">
      <c r="A59" s="16" t="s">
        <v>168</v>
      </c>
      <c r="B59" t="s">
        <v>335</v>
      </c>
      <c r="C59" s="13"/>
      <c r="D59" s="17"/>
      <c r="E59" s="18"/>
      <c r="F59" s="13"/>
      <c r="G59" s="17"/>
      <c r="H59" s="18"/>
      <c r="I59" s="13"/>
      <c r="J59" s="17"/>
      <c r="K59" s="18"/>
    </row>
    <row r="60" spans="1:11" s="19" customFormat="1" x14ac:dyDescent="0.35">
      <c r="A60" s="16" t="s">
        <v>169</v>
      </c>
      <c r="B60" t="s">
        <v>336</v>
      </c>
      <c r="C60" s="13"/>
      <c r="D60" s="17"/>
      <c r="E60" s="18"/>
      <c r="F60" s="13"/>
      <c r="G60" s="17"/>
      <c r="H60" s="18"/>
      <c r="I60" s="13"/>
      <c r="J60" s="17"/>
      <c r="K60" s="18"/>
    </row>
    <row r="61" spans="1:11" s="19" customFormat="1" x14ac:dyDescent="0.35">
      <c r="A61" s="16" t="s">
        <v>170</v>
      </c>
      <c r="B61" t="s">
        <v>337</v>
      </c>
      <c r="C61" s="13"/>
      <c r="D61" s="17"/>
      <c r="E61" s="18"/>
      <c r="F61" s="13"/>
      <c r="G61" s="17"/>
      <c r="H61" s="18"/>
      <c r="I61" s="13"/>
      <c r="J61" s="17"/>
      <c r="K61" s="18"/>
    </row>
    <row r="62" spans="1:11" s="19" customFormat="1" x14ac:dyDescent="0.35">
      <c r="A62" s="16" t="s">
        <v>165</v>
      </c>
      <c r="B62" t="s">
        <v>338</v>
      </c>
      <c r="C62" s="13" t="s">
        <v>0</v>
      </c>
      <c r="D62" s="17"/>
      <c r="E62" s="18"/>
      <c r="F62" s="13" t="s">
        <v>4</v>
      </c>
      <c r="G62" s="17"/>
      <c r="H62" s="18"/>
      <c r="I62" s="13" t="s">
        <v>3</v>
      </c>
      <c r="J62" s="17"/>
      <c r="K62" s="18"/>
    </row>
    <row r="63" spans="1:11" s="19" customFormat="1" x14ac:dyDescent="0.35">
      <c r="A63" s="16" t="s">
        <v>166</v>
      </c>
      <c r="B63" t="s">
        <v>339</v>
      </c>
      <c r="C63" s="13" t="s">
        <v>0</v>
      </c>
      <c r="D63" s="17"/>
      <c r="E63" s="18"/>
      <c r="F63" s="13" t="s">
        <v>4</v>
      </c>
      <c r="G63" s="17"/>
      <c r="H63" s="18"/>
      <c r="I63" s="13" t="s">
        <v>3</v>
      </c>
      <c r="J63" s="17"/>
      <c r="K63" s="18"/>
    </row>
    <row r="64" spans="1:11" s="19" customFormat="1" x14ac:dyDescent="0.35">
      <c r="A64" s="16" t="s">
        <v>167</v>
      </c>
      <c r="B64" t="s">
        <v>340</v>
      </c>
      <c r="C64" s="13" t="s">
        <v>0</v>
      </c>
      <c r="D64" s="17"/>
      <c r="E64" s="18"/>
      <c r="F64" s="13" t="s">
        <v>4</v>
      </c>
      <c r="G64" s="17"/>
      <c r="H64" s="18"/>
      <c r="I64" s="13" t="s">
        <v>3</v>
      </c>
      <c r="J64" s="17"/>
      <c r="K64" s="18"/>
    </row>
    <row r="65" spans="1:11" s="19" customFormat="1" x14ac:dyDescent="0.35">
      <c r="A65" s="16" t="s">
        <v>162</v>
      </c>
      <c r="B65" t="s">
        <v>338</v>
      </c>
      <c r="C65" s="13" t="s">
        <v>0</v>
      </c>
      <c r="D65" s="17"/>
      <c r="E65" s="18"/>
      <c r="F65" s="13" t="s">
        <v>4</v>
      </c>
      <c r="G65" s="17"/>
      <c r="H65" s="18"/>
      <c r="I65" s="13" t="s">
        <v>3</v>
      </c>
      <c r="J65" s="17"/>
      <c r="K65" s="18"/>
    </row>
    <row r="66" spans="1:11" s="19" customFormat="1" x14ac:dyDescent="0.35">
      <c r="A66" s="16" t="s">
        <v>163</v>
      </c>
      <c r="B66" t="s">
        <v>339</v>
      </c>
      <c r="C66" s="13" t="s">
        <v>0</v>
      </c>
      <c r="D66" s="17"/>
      <c r="E66" s="18"/>
      <c r="F66" s="13" t="s">
        <v>4</v>
      </c>
      <c r="G66" s="17"/>
      <c r="H66" s="18"/>
      <c r="I66" s="13" t="s">
        <v>3</v>
      </c>
      <c r="J66" s="17"/>
      <c r="K66" s="18"/>
    </row>
    <row r="67" spans="1:11" s="19" customFormat="1" x14ac:dyDescent="0.35">
      <c r="A67" s="16" t="s">
        <v>164</v>
      </c>
      <c r="B67" t="s">
        <v>340</v>
      </c>
      <c r="C67" s="13" t="s">
        <v>0</v>
      </c>
      <c r="D67" s="17"/>
      <c r="E67" s="18"/>
      <c r="F67" s="13" t="s">
        <v>4</v>
      </c>
      <c r="G67" s="17"/>
      <c r="H67" s="18"/>
      <c r="I67" s="13" t="s">
        <v>3</v>
      </c>
      <c r="J67" s="17"/>
      <c r="K67" s="18"/>
    </row>
    <row r="68" spans="1:11" s="19" customFormat="1" x14ac:dyDescent="0.35">
      <c r="A68" s="16" t="s">
        <v>156</v>
      </c>
      <c r="B68" t="s">
        <v>341</v>
      </c>
      <c r="C68" s="13" t="s">
        <v>4</v>
      </c>
      <c r="D68" s="17"/>
      <c r="E68" s="18"/>
      <c r="F68" s="13" t="s">
        <v>3</v>
      </c>
      <c r="G68" s="17"/>
      <c r="H68" s="18"/>
      <c r="I68" s="13" t="s">
        <v>5</v>
      </c>
      <c r="J68" s="17"/>
      <c r="K68" s="18"/>
    </row>
    <row r="69" spans="1:11" s="19" customFormat="1" x14ac:dyDescent="0.35">
      <c r="A69" s="16" t="s">
        <v>157</v>
      </c>
      <c r="B69" t="s">
        <v>342</v>
      </c>
      <c r="C69" s="13" t="s">
        <v>4</v>
      </c>
      <c r="D69" s="17"/>
      <c r="E69" s="18"/>
      <c r="F69" s="13" t="s">
        <v>3</v>
      </c>
      <c r="G69" s="17"/>
      <c r="H69" s="18"/>
      <c r="I69" s="13" t="s">
        <v>5</v>
      </c>
      <c r="J69" s="17"/>
      <c r="K69" s="18"/>
    </row>
    <row r="70" spans="1:11" s="19" customFormat="1" x14ac:dyDescent="0.35">
      <c r="A70" s="16" t="s">
        <v>158</v>
      </c>
      <c r="B70" t="s">
        <v>343</v>
      </c>
      <c r="C70" s="13" t="s">
        <v>4</v>
      </c>
      <c r="D70" s="17"/>
      <c r="E70" s="18"/>
      <c r="F70" s="13" t="s">
        <v>3</v>
      </c>
      <c r="G70" s="17"/>
      <c r="H70" s="18"/>
      <c r="I70" s="13" t="s">
        <v>5</v>
      </c>
      <c r="J70" s="17"/>
      <c r="K70" s="18"/>
    </row>
    <row r="71" spans="1:11" s="19" customFormat="1" x14ac:dyDescent="0.35">
      <c r="A71" s="16" t="s">
        <v>134</v>
      </c>
      <c r="B71" t="s">
        <v>344</v>
      </c>
      <c r="C71" s="13"/>
      <c r="D71" s="17"/>
      <c r="E71" s="18"/>
      <c r="F71" s="13"/>
      <c r="G71" s="17"/>
      <c r="H71" s="18"/>
      <c r="I71" s="13"/>
      <c r="J71" s="17"/>
      <c r="K71" s="18"/>
    </row>
    <row r="72" spans="1:11" s="19" customFormat="1" x14ac:dyDescent="0.35">
      <c r="A72" s="16" t="s">
        <v>135</v>
      </c>
      <c r="B72" t="s">
        <v>345</v>
      </c>
      <c r="C72" s="13"/>
      <c r="D72" s="17"/>
      <c r="E72" s="18"/>
      <c r="F72" s="13"/>
      <c r="G72" s="17"/>
      <c r="H72" s="18"/>
      <c r="I72" s="13"/>
      <c r="J72" s="17"/>
      <c r="K72" s="18"/>
    </row>
    <row r="73" spans="1:11" s="19" customFormat="1" x14ac:dyDescent="0.35">
      <c r="A73" s="16" t="s">
        <v>136</v>
      </c>
      <c r="B73" t="s">
        <v>346</v>
      </c>
      <c r="C73" s="13"/>
      <c r="D73" s="17"/>
      <c r="E73" s="18"/>
      <c r="F73" s="13"/>
      <c r="G73" s="17"/>
      <c r="H73" s="18"/>
      <c r="I73" s="13"/>
      <c r="J73" s="17"/>
      <c r="K73" s="18"/>
    </row>
    <row r="74" spans="1:11" s="19" customFormat="1" x14ac:dyDescent="0.35">
      <c r="A74" s="16" t="s">
        <v>137</v>
      </c>
      <c r="B74" t="s">
        <v>347</v>
      </c>
      <c r="C74" s="13"/>
      <c r="D74" s="17"/>
      <c r="E74" s="18"/>
      <c r="F74" s="13"/>
      <c r="G74" s="17"/>
      <c r="H74" s="18"/>
      <c r="I74" s="13"/>
      <c r="J74" s="17"/>
      <c r="K74" s="18"/>
    </row>
    <row r="75" spans="1:11" s="19" customFormat="1" x14ac:dyDescent="0.35">
      <c r="A75" s="16" t="s">
        <v>138</v>
      </c>
      <c r="B75" t="s">
        <v>348</v>
      </c>
      <c r="C75" s="13"/>
      <c r="D75" s="17"/>
      <c r="E75" s="18"/>
      <c r="F75" s="13"/>
      <c r="G75" s="17"/>
      <c r="H75" s="18"/>
      <c r="I75" s="13"/>
      <c r="J75" s="17"/>
      <c r="K75" s="18"/>
    </row>
    <row r="76" spans="1:11" s="19" customFormat="1" x14ac:dyDescent="0.35">
      <c r="A76" s="16" t="s">
        <v>139</v>
      </c>
      <c r="B76" t="s">
        <v>349</v>
      </c>
      <c r="C76" s="13"/>
      <c r="D76" s="17"/>
      <c r="E76" s="18"/>
      <c r="F76" s="13"/>
      <c r="G76" s="17"/>
      <c r="H76" s="18"/>
      <c r="I76" s="13"/>
      <c r="J76" s="17"/>
      <c r="K76" s="18"/>
    </row>
    <row r="77" spans="1:11" s="19" customFormat="1" x14ac:dyDescent="0.35">
      <c r="A77" s="16" t="s">
        <v>140</v>
      </c>
      <c r="B77" t="s">
        <v>350</v>
      </c>
      <c r="C77" s="13"/>
      <c r="D77" s="17"/>
      <c r="E77" s="18"/>
      <c r="F77" s="13"/>
      <c r="G77" s="17"/>
      <c r="H77" s="18"/>
      <c r="I77" s="13"/>
      <c r="J77" s="17"/>
      <c r="K77" s="18"/>
    </row>
    <row r="78" spans="1:11" s="19" customFormat="1" x14ac:dyDescent="0.35">
      <c r="A78" s="16" t="s">
        <v>141</v>
      </c>
      <c r="B78" t="s">
        <v>351</v>
      </c>
      <c r="C78" s="13" t="s">
        <v>4</v>
      </c>
      <c r="D78" s="17"/>
      <c r="E78" s="20" t="s">
        <v>24</v>
      </c>
      <c r="F78" s="13" t="s">
        <v>5</v>
      </c>
      <c r="G78" s="14" t="s">
        <v>427</v>
      </c>
      <c r="H78" s="15" t="s">
        <v>432</v>
      </c>
      <c r="I78" s="13" t="s">
        <v>21</v>
      </c>
      <c r="J78" s="14" t="s">
        <v>433</v>
      </c>
      <c r="K78" s="15" t="s">
        <v>432</v>
      </c>
    </row>
    <row r="79" spans="1:11" s="19" customFormat="1" x14ac:dyDescent="0.35">
      <c r="A79" s="16" t="s">
        <v>142</v>
      </c>
      <c r="B79" t="s">
        <v>352</v>
      </c>
      <c r="C79" s="13" t="s">
        <v>4</v>
      </c>
      <c r="D79" s="17"/>
      <c r="E79" s="20" t="s">
        <v>24</v>
      </c>
      <c r="F79" s="13" t="s">
        <v>5</v>
      </c>
      <c r="G79" s="14" t="s">
        <v>427</v>
      </c>
      <c r="H79" s="15" t="s">
        <v>432</v>
      </c>
      <c r="I79" s="13" t="s">
        <v>21</v>
      </c>
      <c r="J79" s="14" t="s">
        <v>433</v>
      </c>
      <c r="K79" s="15" t="s">
        <v>432</v>
      </c>
    </row>
    <row r="80" spans="1:11" s="19" customFormat="1" x14ac:dyDescent="0.35">
      <c r="A80" s="16" t="s">
        <v>143</v>
      </c>
      <c r="B80" t="s">
        <v>353</v>
      </c>
      <c r="C80" s="13" t="s">
        <v>4</v>
      </c>
      <c r="D80" s="23" t="s">
        <v>24</v>
      </c>
      <c r="E80" s="18"/>
      <c r="F80" s="13" t="s">
        <v>5</v>
      </c>
      <c r="G80" s="14" t="s">
        <v>427</v>
      </c>
      <c r="H80" s="15" t="s">
        <v>432</v>
      </c>
      <c r="I80" s="13" t="s">
        <v>21</v>
      </c>
      <c r="J80" s="14" t="s">
        <v>433</v>
      </c>
      <c r="K80" s="15" t="s">
        <v>432</v>
      </c>
    </row>
    <row r="81" spans="1:11" s="19" customFormat="1" x14ac:dyDescent="0.35">
      <c r="A81" s="16" t="s">
        <v>144</v>
      </c>
      <c r="B81" t="s">
        <v>354</v>
      </c>
      <c r="C81" s="13" t="s">
        <v>4</v>
      </c>
      <c r="D81" s="14" t="s">
        <v>24</v>
      </c>
      <c r="E81" s="18"/>
      <c r="F81" s="13" t="s">
        <v>5</v>
      </c>
      <c r="G81" s="14" t="s">
        <v>427</v>
      </c>
      <c r="H81" s="15" t="s">
        <v>432</v>
      </c>
      <c r="I81" s="13" t="s">
        <v>21</v>
      </c>
      <c r="J81" s="14" t="s">
        <v>433</v>
      </c>
      <c r="K81" s="15" t="s">
        <v>432</v>
      </c>
    </row>
    <row r="82" spans="1:11" s="19" customFormat="1" x14ac:dyDescent="0.35">
      <c r="A82" s="16" t="s">
        <v>145</v>
      </c>
      <c r="B82" t="s">
        <v>355</v>
      </c>
      <c r="C82" s="13" t="s">
        <v>4</v>
      </c>
      <c r="D82" s="17"/>
      <c r="E82" s="20" t="s">
        <v>24</v>
      </c>
      <c r="F82" s="13" t="s">
        <v>5</v>
      </c>
      <c r="G82" s="14" t="s">
        <v>427</v>
      </c>
      <c r="H82" s="15" t="s">
        <v>432</v>
      </c>
      <c r="I82" s="13" t="s">
        <v>21</v>
      </c>
      <c r="J82" s="14" t="s">
        <v>433</v>
      </c>
      <c r="K82" s="15" t="s">
        <v>432</v>
      </c>
    </row>
    <row r="83" spans="1:11" s="19" customFormat="1" x14ac:dyDescent="0.35">
      <c r="A83" s="16" t="s">
        <v>146</v>
      </c>
      <c r="B83" t="s">
        <v>356</v>
      </c>
      <c r="C83" s="13" t="s">
        <v>4</v>
      </c>
      <c r="D83" s="17"/>
      <c r="E83" s="20" t="s">
        <v>24</v>
      </c>
      <c r="F83" s="13" t="s">
        <v>5</v>
      </c>
      <c r="G83" s="14" t="s">
        <v>427</v>
      </c>
      <c r="H83" s="15" t="s">
        <v>432</v>
      </c>
      <c r="I83" s="13" t="s">
        <v>21</v>
      </c>
      <c r="J83" s="14" t="s">
        <v>433</v>
      </c>
      <c r="K83" s="15" t="s">
        <v>432</v>
      </c>
    </row>
    <row r="84" spans="1:11" s="19" customFormat="1" x14ac:dyDescent="0.35">
      <c r="A84" s="16" t="s">
        <v>119</v>
      </c>
      <c r="B84" t="s">
        <v>357</v>
      </c>
      <c r="C84" s="13" t="s">
        <v>4</v>
      </c>
      <c r="D84" s="14"/>
      <c r="E84" s="18"/>
      <c r="F84" s="13" t="s">
        <v>5</v>
      </c>
      <c r="G84" s="17"/>
      <c r="H84" s="18"/>
      <c r="I84" s="13" t="s">
        <v>21</v>
      </c>
      <c r="J84" s="17"/>
      <c r="K84" s="18"/>
    </row>
    <row r="85" spans="1:11" s="19" customFormat="1" x14ac:dyDescent="0.35">
      <c r="A85" s="16" t="s">
        <v>120</v>
      </c>
      <c r="B85" t="s">
        <v>358</v>
      </c>
      <c r="C85" s="13" t="s">
        <v>4</v>
      </c>
      <c r="D85" s="14"/>
      <c r="E85" s="18"/>
      <c r="F85" s="13" t="s">
        <v>5</v>
      </c>
      <c r="G85" s="17"/>
      <c r="H85" s="18"/>
      <c r="I85" s="13" t="s">
        <v>21</v>
      </c>
      <c r="J85" s="17"/>
      <c r="K85" s="18"/>
    </row>
    <row r="86" spans="1:11" s="19" customFormat="1" x14ac:dyDescent="0.35">
      <c r="A86" s="16" t="s">
        <v>121</v>
      </c>
      <c r="B86" t="s">
        <v>359</v>
      </c>
      <c r="C86" s="13" t="s">
        <v>4</v>
      </c>
      <c r="D86" s="14"/>
      <c r="E86" s="18"/>
      <c r="F86" s="13" t="s">
        <v>5</v>
      </c>
      <c r="G86" s="17"/>
      <c r="H86" s="18"/>
      <c r="I86" s="13" t="s">
        <v>21</v>
      </c>
      <c r="J86" s="17"/>
      <c r="K86" s="18"/>
    </row>
    <row r="87" spans="1:11" s="19" customFormat="1" x14ac:dyDescent="0.35">
      <c r="A87" s="16" t="s">
        <v>122</v>
      </c>
      <c r="B87" t="s">
        <v>360</v>
      </c>
      <c r="C87" s="13" t="s">
        <v>4</v>
      </c>
      <c r="D87" s="14"/>
      <c r="E87" s="18"/>
      <c r="F87" s="13" t="s">
        <v>5</v>
      </c>
      <c r="G87" s="17"/>
      <c r="H87" s="18"/>
      <c r="I87" s="13" t="s">
        <v>21</v>
      </c>
      <c r="J87" s="17"/>
      <c r="K87" s="18"/>
    </row>
    <row r="88" spans="1:11" s="19" customFormat="1" x14ac:dyDescent="0.35">
      <c r="A88" s="16" t="s">
        <v>116</v>
      </c>
      <c r="B88" t="s">
        <v>361</v>
      </c>
      <c r="C88" s="13" t="s">
        <v>4</v>
      </c>
      <c r="D88" s="14"/>
      <c r="E88" s="18"/>
      <c r="F88" s="13" t="s">
        <v>5</v>
      </c>
      <c r="G88" s="17"/>
      <c r="H88" s="18"/>
      <c r="I88" s="13" t="s">
        <v>21</v>
      </c>
      <c r="J88" s="17"/>
      <c r="K88" s="18"/>
    </row>
    <row r="89" spans="1:11" s="19" customFormat="1" x14ac:dyDescent="0.35">
      <c r="A89" s="16" t="s">
        <v>117</v>
      </c>
      <c r="B89" t="s">
        <v>362</v>
      </c>
      <c r="C89" s="13" t="s">
        <v>4</v>
      </c>
      <c r="D89" s="14"/>
      <c r="E89" s="18"/>
      <c r="F89" s="13" t="s">
        <v>5</v>
      </c>
      <c r="G89" s="17"/>
      <c r="H89" s="18"/>
      <c r="I89" s="13" t="s">
        <v>21</v>
      </c>
      <c r="J89" s="17"/>
      <c r="K89" s="18"/>
    </row>
    <row r="90" spans="1:11" s="19" customFormat="1" x14ac:dyDescent="0.35">
      <c r="A90" s="16" t="s">
        <v>118</v>
      </c>
      <c r="B90" t="s">
        <v>363</v>
      </c>
      <c r="C90" s="13" t="s">
        <v>4</v>
      </c>
      <c r="D90" s="14"/>
      <c r="E90" s="18"/>
      <c r="F90" s="13" t="s">
        <v>5</v>
      </c>
      <c r="G90" s="17"/>
      <c r="H90" s="18"/>
      <c r="I90" s="13" t="s">
        <v>21</v>
      </c>
      <c r="J90" s="17"/>
      <c r="K90" s="18"/>
    </row>
    <row r="91" spans="1:11" s="19" customFormat="1" x14ac:dyDescent="0.35">
      <c r="A91" s="16" t="s">
        <v>123</v>
      </c>
      <c r="B91" t="s">
        <v>364</v>
      </c>
      <c r="C91" s="13" t="s">
        <v>4</v>
      </c>
      <c r="D91" s="14"/>
      <c r="E91" s="18"/>
      <c r="F91" s="13" t="s">
        <v>5</v>
      </c>
      <c r="G91" s="17"/>
      <c r="H91" s="18"/>
      <c r="I91" s="13" t="s">
        <v>21</v>
      </c>
      <c r="J91" s="17"/>
      <c r="K91" s="18"/>
    </row>
    <row r="92" spans="1:11" s="19" customFormat="1" x14ac:dyDescent="0.35">
      <c r="A92" s="16" t="s">
        <v>124</v>
      </c>
      <c r="B92" t="s">
        <v>365</v>
      </c>
      <c r="C92" s="13" t="s">
        <v>4</v>
      </c>
      <c r="D92" s="14"/>
      <c r="E92" s="18"/>
      <c r="F92" s="13" t="s">
        <v>5</v>
      </c>
      <c r="G92" s="17"/>
      <c r="H92" s="18"/>
      <c r="I92" s="13" t="s">
        <v>21</v>
      </c>
      <c r="J92" s="17"/>
      <c r="K92" s="18"/>
    </row>
    <row r="93" spans="1:11" s="60" customFormat="1" x14ac:dyDescent="0.3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4.5" x14ac:dyDescent="0.35"/>
  <cols>
    <col min="1" max="1" width="102.453125" style="2" bestFit="1" customWidth="1"/>
    <col min="2" max="6" width="9.1796875" customWidth="1"/>
    <col min="9" max="13" width="9.1796875" customWidth="1"/>
  </cols>
  <sheetData>
    <row r="1" spans="1:16" x14ac:dyDescent="0.3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35">
      <c r="A2" s="11" t="s">
        <v>108</v>
      </c>
      <c r="B2">
        <v>40</v>
      </c>
      <c r="E2">
        <v>80</v>
      </c>
      <c r="F2">
        <v>85</v>
      </c>
      <c r="G2">
        <v>60</v>
      </c>
      <c r="I2">
        <v>50</v>
      </c>
      <c r="J2">
        <v>2</v>
      </c>
      <c r="K2">
        <v>25</v>
      </c>
      <c r="L2">
        <v>84</v>
      </c>
      <c r="M2">
        <v>85</v>
      </c>
      <c r="N2">
        <v>5</v>
      </c>
      <c r="O2">
        <v>20</v>
      </c>
    </row>
    <row r="3" spans="1:16" x14ac:dyDescent="0.35">
      <c r="A3" s="11" t="s">
        <v>103</v>
      </c>
      <c r="B3">
        <v>9.6</v>
      </c>
      <c r="E3">
        <v>2.9</v>
      </c>
      <c r="F3">
        <v>14</v>
      </c>
      <c r="G3">
        <v>12</v>
      </c>
      <c r="I3">
        <v>27</v>
      </c>
      <c r="J3">
        <v>2.8</v>
      </c>
      <c r="K3">
        <v>10.6</v>
      </c>
      <c r="L3">
        <v>29</v>
      </c>
      <c r="M3">
        <v>17</v>
      </c>
      <c r="N3">
        <v>12</v>
      </c>
      <c r="O3">
        <v>6</v>
      </c>
    </row>
    <row r="4" spans="1:16" x14ac:dyDescent="0.35">
      <c r="A4" s="11" t="s">
        <v>105</v>
      </c>
      <c r="B4">
        <v>20</v>
      </c>
      <c r="E4">
        <v>4</v>
      </c>
      <c r="F4">
        <v>20</v>
      </c>
      <c r="G4">
        <v>55</v>
      </c>
      <c r="I4">
        <v>55</v>
      </c>
      <c r="J4">
        <v>0.8</v>
      </c>
      <c r="K4">
        <v>13.2</v>
      </c>
      <c r="L4">
        <v>68</v>
      </c>
      <c r="M4">
        <v>60</v>
      </c>
      <c r="N4">
        <v>45</v>
      </c>
      <c r="O4">
        <v>10.5</v>
      </c>
    </row>
    <row r="5" spans="1:16" x14ac:dyDescent="0.35">
      <c r="A5" s="11" t="s">
        <v>104</v>
      </c>
      <c r="B5">
        <v>100</v>
      </c>
      <c r="E5">
        <v>25</v>
      </c>
      <c r="F5">
        <v>60</v>
      </c>
      <c r="G5">
        <v>78</v>
      </c>
      <c r="I5">
        <v>105</v>
      </c>
      <c r="J5">
        <v>7.2</v>
      </c>
      <c r="K5">
        <v>34.700000000000003</v>
      </c>
      <c r="L5">
        <v>110</v>
      </c>
      <c r="M5">
        <v>100</v>
      </c>
      <c r="N5">
        <v>70</v>
      </c>
      <c r="O5">
        <v>25</v>
      </c>
    </row>
    <row r="6" spans="1:16" x14ac:dyDescent="0.35">
      <c r="A6" s="11" t="s">
        <v>106</v>
      </c>
      <c r="B6">
        <v>40</v>
      </c>
      <c r="E6">
        <v>80</v>
      </c>
      <c r="F6">
        <v>50</v>
      </c>
      <c r="G6">
        <v>50</v>
      </c>
      <c r="I6">
        <v>20</v>
      </c>
      <c r="J6">
        <v>1</v>
      </c>
      <c r="K6">
        <v>21</v>
      </c>
      <c r="L6">
        <v>20</v>
      </c>
      <c r="M6">
        <v>55</v>
      </c>
      <c r="N6">
        <v>5</v>
      </c>
      <c r="O6">
        <v>20</v>
      </c>
    </row>
    <row r="7" spans="1:16" x14ac:dyDescent="0.35">
      <c r="A7" s="11" t="s">
        <v>107</v>
      </c>
      <c r="B7">
        <v>12</v>
      </c>
      <c r="E7">
        <v>3500</v>
      </c>
      <c r="F7">
        <v>45</v>
      </c>
      <c r="G7">
        <v>100</v>
      </c>
      <c r="I7">
        <v>17</v>
      </c>
      <c r="J7">
        <v>36</v>
      </c>
      <c r="K7">
        <v>106</v>
      </c>
      <c r="L7">
        <v>15</v>
      </c>
      <c r="M7">
        <v>75</v>
      </c>
      <c r="N7">
        <v>15</v>
      </c>
      <c r="O7">
        <v>60</v>
      </c>
    </row>
    <row r="8" spans="1:16" x14ac:dyDescent="0.35">
      <c r="A8" s="11" t="s">
        <v>98</v>
      </c>
      <c r="F8">
        <v>7.5</v>
      </c>
      <c r="I8">
        <v>10</v>
      </c>
      <c r="L8">
        <v>14</v>
      </c>
      <c r="M8">
        <v>6</v>
      </c>
      <c r="N8">
        <v>8</v>
      </c>
    </row>
    <row r="9" spans="1:16" x14ac:dyDescent="0.35">
      <c r="A9" s="11" t="s">
        <v>100</v>
      </c>
      <c r="F9">
        <v>10</v>
      </c>
      <c r="I9">
        <v>28</v>
      </c>
      <c r="L9">
        <v>25</v>
      </c>
      <c r="M9">
        <v>40</v>
      </c>
      <c r="N9">
        <v>15</v>
      </c>
    </row>
    <row r="10" spans="1:16" x14ac:dyDescent="0.35">
      <c r="A10" s="11" t="s">
        <v>99</v>
      </c>
      <c r="F10">
        <v>44</v>
      </c>
      <c r="I10">
        <v>58</v>
      </c>
      <c r="L10">
        <v>54</v>
      </c>
      <c r="M10">
        <v>60</v>
      </c>
      <c r="N10">
        <v>20</v>
      </c>
    </row>
    <row r="11" spans="1:16" x14ac:dyDescent="0.35">
      <c r="A11" s="11" t="s">
        <v>101</v>
      </c>
      <c r="F11">
        <v>50</v>
      </c>
      <c r="I11">
        <v>40</v>
      </c>
      <c r="L11">
        <v>40</v>
      </c>
      <c r="M11">
        <v>40</v>
      </c>
      <c r="N11">
        <v>5</v>
      </c>
    </row>
    <row r="12" spans="1:16" x14ac:dyDescent="0.35">
      <c r="A12" s="11" t="s">
        <v>102</v>
      </c>
      <c r="F12">
        <v>150</v>
      </c>
      <c r="I12">
        <v>153</v>
      </c>
      <c r="L12">
        <v>100</v>
      </c>
      <c r="M12">
        <v>150</v>
      </c>
      <c r="N12">
        <v>10</v>
      </c>
    </row>
    <row r="13" spans="1:16" x14ac:dyDescent="0.35">
      <c r="A13" s="11" t="s">
        <v>109</v>
      </c>
      <c r="E13">
        <v>0.5</v>
      </c>
      <c r="F13">
        <v>1.7</v>
      </c>
      <c r="G13">
        <v>1</v>
      </c>
      <c r="J13">
        <v>0.4</v>
      </c>
      <c r="L13">
        <v>5</v>
      </c>
      <c r="M13">
        <v>2</v>
      </c>
      <c r="O13">
        <v>0</v>
      </c>
    </row>
    <row r="14" spans="1:16" x14ac:dyDescent="0.35">
      <c r="A14" s="11" t="s">
        <v>111</v>
      </c>
      <c r="E14">
        <v>0</v>
      </c>
      <c r="F14">
        <v>2</v>
      </c>
      <c r="G14">
        <v>2</v>
      </c>
      <c r="J14">
        <v>0.1</v>
      </c>
      <c r="L14">
        <v>12</v>
      </c>
      <c r="M14">
        <v>4</v>
      </c>
      <c r="O14">
        <v>1</v>
      </c>
    </row>
    <row r="15" spans="1:16" x14ac:dyDescent="0.35">
      <c r="A15" s="11" t="s">
        <v>110</v>
      </c>
      <c r="E15">
        <v>1.5</v>
      </c>
      <c r="F15">
        <v>10</v>
      </c>
      <c r="G15">
        <v>5</v>
      </c>
      <c r="J15">
        <v>0.9</v>
      </c>
      <c r="L15">
        <v>27.5</v>
      </c>
      <c r="M15">
        <v>15</v>
      </c>
      <c r="O15">
        <v>3</v>
      </c>
    </row>
    <row r="16" spans="1:16" x14ac:dyDescent="0.35">
      <c r="A16" s="11" t="s">
        <v>112</v>
      </c>
      <c r="E16">
        <v>3</v>
      </c>
      <c r="F16">
        <v>30</v>
      </c>
      <c r="G16">
        <v>5</v>
      </c>
      <c r="J16">
        <v>1</v>
      </c>
      <c r="L16">
        <v>40</v>
      </c>
      <c r="M16">
        <v>20</v>
      </c>
      <c r="O16">
        <v>3</v>
      </c>
    </row>
    <row r="17" spans="1:15" x14ac:dyDescent="0.35">
      <c r="A17" s="11" t="s">
        <v>113</v>
      </c>
      <c r="E17">
        <v>1000</v>
      </c>
      <c r="F17">
        <v>1000</v>
      </c>
      <c r="G17">
        <v>25</v>
      </c>
      <c r="J17">
        <v>108</v>
      </c>
      <c r="L17">
        <v>700</v>
      </c>
      <c r="M17">
        <v>300</v>
      </c>
      <c r="O17">
        <v>40</v>
      </c>
    </row>
    <row r="18" spans="1:15" x14ac:dyDescent="0.35">
      <c r="A18" s="11" t="s">
        <v>84</v>
      </c>
      <c r="E18">
        <v>3.5</v>
      </c>
      <c r="F18">
        <v>13</v>
      </c>
      <c r="M18">
        <v>7</v>
      </c>
    </row>
    <row r="19" spans="1:15" x14ac:dyDescent="0.35">
      <c r="A19" s="11" t="s">
        <v>85</v>
      </c>
      <c r="E19">
        <v>25</v>
      </c>
      <c r="F19">
        <v>55</v>
      </c>
      <c r="M19">
        <v>45</v>
      </c>
    </row>
    <row r="20" spans="1:15" x14ac:dyDescent="0.35">
      <c r="A20" s="11" t="s">
        <v>86</v>
      </c>
      <c r="E20">
        <v>100</v>
      </c>
      <c r="F20">
        <v>5</v>
      </c>
      <c r="M20">
        <v>15</v>
      </c>
    </row>
    <row r="21" spans="1:15" x14ac:dyDescent="0.35">
      <c r="A21" s="11" t="s">
        <v>89</v>
      </c>
      <c r="F21">
        <v>33.35</v>
      </c>
      <c r="I21">
        <v>47.36</v>
      </c>
      <c r="M21">
        <v>33.35</v>
      </c>
    </row>
    <row r="22" spans="1:15" x14ac:dyDescent="0.35">
      <c r="A22" s="11" t="s">
        <v>87</v>
      </c>
      <c r="F22">
        <v>9</v>
      </c>
      <c r="I22">
        <v>20.6</v>
      </c>
      <c r="M22">
        <v>9</v>
      </c>
    </row>
    <row r="23" spans="1:15" x14ac:dyDescent="0.35">
      <c r="A23" s="11" t="s">
        <v>88</v>
      </c>
      <c r="F23">
        <v>50</v>
      </c>
      <c r="I23">
        <v>71</v>
      </c>
      <c r="M23">
        <v>50</v>
      </c>
    </row>
    <row r="24" spans="1:15" x14ac:dyDescent="0.35">
      <c r="A24" s="11" t="s">
        <v>90</v>
      </c>
      <c r="F24">
        <v>0.5071</v>
      </c>
      <c r="I24">
        <v>1.4315199999999999</v>
      </c>
      <c r="M24">
        <v>0.10142</v>
      </c>
    </row>
    <row r="25" spans="1:15" x14ac:dyDescent="0.35">
      <c r="A25" s="11" t="s">
        <v>91</v>
      </c>
      <c r="F25">
        <v>5</v>
      </c>
      <c r="I25">
        <v>7</v>
      </c>
      <c r="M25">
        <v>1</v>
      </c>
    </row>
    <row r="26" spans="1:15" x14ac:dyDescent="0.35">
      <c r="A26" s="11" t="s">
        <v>92</v>
      </c>
      <c r="E26">
        <v>3.5</v>
      </c>
      <c r="F26">
        <v>11</v>
      </c>
      <c r="G26">
        <v>12</v>
      </c>
      <c r="I26">
        <v>20.6</v>
      </c>
      <c r="L26">
        <v>11.3</v>
      </c>
      <c r="M26">
        <v>7</v>
      </c>
      <c r="O26">
        <v>5</v>
      </c>
    </row>
    <row r="27" spans="1:15" x14ac:dyDescent="0.35">
      <c r="A27" s="11" t="s">
        <v>93</v>
      </c>
      <c r="E27">
        <v>20</v>
      </c>
      <c r="F27">
        <v>50</v>
      </c>
      <c r="G27">
        <v>70</v>
      </c>
      <c r="I27">
        <v>65</v>
      </c>
      <c r="L27">
        <v>51.3</v>
      </c>
      <c r="M27">
        <v>40</v>
      </c>
      <c r="O27">
        <v>20</v>
      </c>
    </row>
    <row r="28" spans="1:15" x14ac:dyDescent="0.35">
      <c r="A28" s="11" t="s">
        <v>94</v>
      </c>
      <c r="E28">
        <v>150</v>
      </c>
      <c r="F28">
        <v>10</v>
      </c>
      <c r="G28">
        <v>3</v>
      </c>
      <c r="I28">
        <v>7</v>
      </c>
      <c r="L28">
        <v>5</v>
      </c>
      <c r="M28">
        <v>15</v>
      </c>
      <c r="O28">
        <v>4</v>
      </c>
    </row>
    <row r="29" spans="1:15" x14ac:dyDescent="0.35">
      <c r="A29" s="11" t="s">
        <v>95</v>
      </c>
      <c r="B29">
        <v>9</v>
      </c>
      <c r="E29">
        <v>3.5</v>
      </c>
      <c r="F29">
        <v>11</v>
      </c>
      <c r="G29">
        <v>10</v>
      </c>
      <c r="I29">
        <v>20.6</v>
      </c>
      <c r="L29">
        <v>11.3</v>
      </c>
      <c r="M29">
        <v>7</v>
      </c>
      <c r="O29">
        <v>5</v>
      </c>
    </row>
    <row r="30" spans="1:15" x14ac:dyDescent="0.35">
      <c r="A30" s="11" t="s">
        <v>96</v>
      </c>
      <c r="B30">
        <v>60</v>
      </c>
      <c r="E30">
        <v>15</v>
      </c>
      <c r="F30">
        <v>40</v>
      </c>
      <c r="G30">
        <v>60</v>
      </c>
      <c r="I30">
        <v>50</v>
      </c>
      <c r="L30">
        <v>26</v>
      </c>
      <c r="M30">
        <v>20</v>
      </c>
      <c r="O30">
        <v>15</v>
      </c>
    </row>
    <row r="31" spans="1:15" x14ac:dyDescent="0.35">
      <c r="A31" s="11" t="s">
        <v>97</v>
      </c>
      <c r="B31">
        <v>3</v>
      </c>
      <c r="E31">
        <v>150</v>
      </c>
      <c r="F31">
        <v>5</v>
      </c>
      <c r="G31">
        <v>3</v>
      </c>
      <c r="I31">
        <v>7</v>
      </c>
      <c r="L31">
        <v>60</v>
      </c>
      <c r="M31">
        <v>15</v>
      </c>
      <c r="O31">
        <v>3</v>
      </c>
    </row>
    <row r="32" spans="1:15" x14ac:dyDescent="0.35">
      <c r="A32" s="11" t="s">
        <v>82</v>
      </c>
      <c r="E32">
        <v>4</v>
      </c>
      <c r="F32">
        <v>15</v>
      </c>
      <c r="I32">
        <v>58</v>
      </c>
      <c r="L32">
        <v>50</v>
      </c>
    </row>
    <row r="33" spans="1:16" x14ac:dyDescent="0.35">
      <c r="A33" s="11" t="s">
        <v>83</v>
      </c>
      <c r="E33">
        <v>0</v>
      </c>
      <c r="F33">
        <v>5</v>
      </c>
      <c r="I33">
        <v>28</v>
      </c>
      <c r="L33">
        <v>5</v>
      </c>
    </row>
    <row r="34" spans="1:16" x14ac:dyDescent="0.35">
      <c r="A34" s="11" t="s">
        <v>148</v>
      </c>
      <c r="B34">
        <v>2.2000000000000002</v>
      </c>
      <c r="C34">
        <v>5</v>
      </c>
      <c r="D34">
        <v>3</v>
      </c>
      <c r="E34">
        <v>5</v>
      </c>
      <c r="F34">
        <v>6</v>
      </c>
      <c r="G34">
        <v>5</v>
      </c>
      <c r="I34">
        <v>5</v>
      </c>
      <c r="J34">
        <v>1.7</v>
      </c>
      <c r="K34">
        <v>3.9</v>
      </c>
      <c r="L34">
        <v>3.1</v>
      </c>
      <c r="M34">
        <v>10</v>
      </c>
      <c r="N34">
        <v>10</v>
      </c>
      <c r="O34">
        <v>3.5</v>
      </c>
    </row>
    <row r="35" spans="1:16" x14ac:dyDescent="0.35">
      <c r="A35" s="11" t="s">
        <v>149</v>
      </c>
      <c r="B35">
        <v>21.6</v>
      </c>
      <c r="C35">
        <v>70</v>
      </c>
      <c r="D35">
        <v>2</v>
      </c>
      <c r="E35">
        <v>10</v>
      </c>
      <c r="F35">
        <v>30</v>
      </c>
      <c r="G35">
        <v>80</v>
      </c>
      <c r="I35">
        <v>60</v>
      </c>
      <c r="J35">
        <v>40</v>
      </c>
      <c r="K35">
        <v>33</v>
      </c>
      <c r="L35">
        <v>8</v>
      </c>
      <c r="M35">
        <v>25</v>
      </c>
      <c r="N35">
        <v>10</v>
      </c>
      <c r="O35">
        <v>85</v>
      </c>
    </row>
    <row r="36" spans="1:16" x14ac:dyDescent="0.35">
      <c r="A36" s="11" t="s">
        <v>150</v>
      </c>
      <c r="B36">
        <v>85</v>
      </c>
      <c r="C36">
        <v>85</v>
      </c>
      <c r="D36">
        <v>100</v>
      </c>
      <c r="E36">
        <v>90</v>
      </c>
      <c r="F36">
        <v>85</v>
      </c>
      <c r="G36">
        <v>90</v>
      </c>
      <c r="I36">
        <v>90</v>
      </c>
      <c r="J36">
        <v>93</v>
      </c>
      <c r="K36">
        <v>80</v>
      </c>
      <c r="L36">
        <v>90</v>
      </c>
      <c r="M36">
        <v>85</v>
      </c>
      <c r="N36">
        <v>80</v>
      </c>
      <c r="O36">
        <v>90</v>
      </c>
    </row>
    <row r="37" spans="1:16" x14ac:dyDescent="0.35">
      <c r="A37" s="11" t="s">
        <v>206</v>
      </c>
    </row>
    <row r="38" spans="1:16" x14ac:dyDescent="0.35">
      <c r="A38" s="11" t="s">
        <v>151</v>
      </c>
      <c r="B38">
        <v>0.3</v>
      </c>
      <c r="C38">
        <v>2</v>
      </c>
      <c r="E38">
        <v>1</v>
      </c>
      <c r="M38">
        <v>2.5</v>
      </c>
      <c r="N38">
        <v>4</v>
      </c>
      <c r="O38">
        <v>5</v>
      </c>
    </row>
    <row r="39" spans="1:16" x14ac:dyDescent="0.35">
      <c r="A39" s="11" t="s">
        <v>152</v>
      </c>
      <c r="B39">
        <v>1.2</v>
      </c>
      <c r="C39">
        <v>5</v>
      </c>
      <c r="E39">
        <v>20</v>
      </c>
      <c r="M39">
        <v>20</v>
      </c>
      <c r="N39">
        <v>15</v>
      </c>
      <c r="O39">
        <v>30</v>
      </c>
    </row>
    <row r="40" spans="1:16" x14ac:dyDescent="0.35">
      <c r="A40" s="11" t="s">
        <v>153</v>
      </c>
      <c r="B40">
        <v>95</v>
      </c>
      <c r="C40">
        <v>85</v>
      </c>
      <c r="E40">
        <v>90</v>
      </c>
      <c r="M40">
        <v>85</v>
      </c>
      <c r="N40">
        <v>80</v>
      </c>
      <c r="O40">
        <v>90</v>
      </c>
    </row>
    <row r="41" spans="1:16" x14ac:dyDescent="0.35">
      <c r="A41" s="11" t="s">
        <v>207</v>
      </c>
    </row>
    <row r="42" spans="1:16" x14ac:dyDescent="0.35">
      <c r="A42" s="11" t="s">
        <v>126</v>
      </c>
      <c r="B42">
        <v>0.9</v>
      </c>
      <c r="D42">
        <v>2</v>
      </c>
      <c r="E42">
        <v>1</v>
      </c>
      <c r="F42">
        <v>2.5</v>
      </c>
      <c r="G42">
        <v>2</v>
      </c>
      <c r="I42">
        <v>1</v>
      </c>
      <c r="J42">
        <v>1</v>
      </c>
      <c r="K42">
        <v>1.5</v>
      </c>
      <c r="L42">
        <v>0.5</v>
      </c>
      <c r="M42">
        <v>1.5</v>
      </c>
      <c r="N42">
        <v>1.5</v>
      </c>
      <c r="O42">
        <v>1</v>
      </c>
      <c r="P42">
        <v>6</v>
      </c>
    </row>
    <row r="43" spans="1:16" x14ac:dyDescent="0.35">
      <c r="A43" s="11" t="s">
        <v>127</v>
      </c>
      <c r="B43">
        <v>0.1</v>
      </c>
      <c r="D43">
        <v>1</v>
      </c>
      <c r="E43">
        <v>0.01</v>
      </c>
      <c r="F43">
        <v>0.4</v>
      </c>
      <c r="G43">
        <v>0.1</v>
      </c>
      <c r="I43">
        <v>0.75</v>
      </c>
      <c r="J43">
        <v>0.2</v>
      </c>
      <c r="K43">
        <v>0.5</v>
      </c>
      <c r="L43">
        <v>0.05</v>
      </c>
      <c r="M43">
        <v>0.05</v>
      </c>
      <c r="N43">
        <v>0.3</v>
      </c>
      <c r="O43">
        <v>0.1</v>
      </c>
      <c r="P43">
        <v>4</v>
      </c>
    </row>
    <row r="44" spans="1:16" x14ac:dyDescent="0.35">
      <c r="A44" s="11" t="s">
        <v>128</v>
      </c>
      <c r="B44">
        <v>0.7</v>
      </c>
      <c r="D44">
        <v>90</v>
      </c>
      <c r="E44">
        <v>2</v>
      </c>
      <c r="F44">
        <v>30</v>
      </c>
      <c r="G44">
        <v>20</v>
      </c>
      <c r="I44">
        <v>40</v>
      </c>
      <c r="J44">
        <v>20</v>
      </c>
      <c r="K44">
        <v>6</v>
      </c>
      <c r="L44">
        <v>6</v>
      </c>
      <c r="M44">
        <v>10</v>
      </c>
      <c r="N44">
        <v>95</v>
      </c>
      <c r="O44">
        <v>10</v>
      </c>
      <c r="P44">
        <v>100</v>
      </c>
    </row>
    <row r="45" spans="1:16" x14ac:dyDescent="0.35">
      <c r="A45" s="11" t="s">
        <v>129</v>
      </c>
      <c r="B45">
        <v>95</v>
      </c>
      <c r="D45">
        <v>85</v>
      </c>
      <c r="E45">
        <v>90</v>
      </c>
      <c r="F45">
        <v>80</v>
      </c>
      <c r="G45">
        <v>60</v>
      </c>
      <c r="I45">
        <v>75</v>
      </c>
      <c r="J45">
        <v>90</v>
      </c>
      <c r="K45">
        <v>80</v>
      </c>
      <c r="L45">
        <v>80</v>
      </c>
      <c r="M45">
        <v>75</v>
      </c>
      <c r="N45">
        <v>80</v>
      </c>
      <c r="O45">
        <v>80</v>
      </c>
      <c r="P45">
        <v>65</v>
      </c>
    </row>
    <row r="46" spans="1:16" x14ac:dyDescent="0.35">
      <c r="A46" s="11" t="s">
        <v>130</v>
      </c>
      <c r="B46">
        <v>0.9</v>
      </c>
      <c r="D46">
        <v>1</v>
      </c>
      <c r="E46">
        <v>0.5</v>
      </c>
      <c r="G46">
        <v>1</v>
      </c>
      <c r="K46">
        <v>1.5</v>
      </c>
      <c r="N46">
        <v>1.5</v>
      </c>
    </row>
    <row r="47" spans="1:16" x14ac:dyDescent="0.35">
      <c r="A47" s="11" t="s">
        <v>131</v>
      </c>
      <c r="B47">
        <v>0.1</v>
      </c>
      <c r="D47">
        <v>0.01</v>
      </c>
      <c r="E47">
        <v>0.02</v>
      </c>
      <c r="G47">
        <v>0.1</v>
      </c>
      <c r="K47">
        <v>0.1</v>
      </c>
      <c r="N47">
        <v>0.05</v>
      </c>
    </row>
    <row r="48" spans="1:16" x14ac:dyDescent="0.35">
      <c r="A48" s="11" t="s">
        <v>132</v>
      </c>
      <c r="B48">
        <v>0.2</v>
      </c>
      <c r="D48">
        <v>8</v>
      </c>
      <c r="E48">
        <v>5</v>
      </c>
      <c r="G48">
        <v>20</v>
      </c>
      <c r="K48">
        <v>1</v>
      </c>
      <c r="N48">
        <v>65</v>
      </c>
    </row>
    <row r="49" spans="1:14" x14ac:dyDescent="0.35">
      <c r="A49" s="11" t="s">
        <v>133</v>
      </c>
      <c r="B49">
        <v>85</v>
      </c>
      <c r="D49">
        <v>70</v>
      </c>
      <c r="E49">
        <v>90</v>
      </c>
      <c r="G49">
        <v>60</v>
      </c>
      <c r="K49">
        <v>75</v>
      </c>
      <c r="N49">
        <v>80</v>
      </c>
    </row>
    <row r="50" spans="1:14" x14ac:dyDescent="0.35">
      <c r="A50" s="11" t="s">
        <v>154</v>
      </c>
      <c r="B50">
        <v>4</v>
      </c>
      <c r="C50">
        <v>1</v>
      </c>
      <c r="E50">
        <v>0.5</v>
      </c>
      <c r="F50">
        <v>1</v>
      </c>
      <c r="G50">
        <v>0.5</v>
      </c>
      <c r="I50">
        <v>2</v>
      </c>
      <c r="J50">
        <v>0.2</v>
      </c>
      <c r="K50">
        <v>1</v>
      </c>
      <c r="L50">
        <v>3</v>
      </c>
      <c r="M50">
        <v>1</v>
      </c>
      <c r="N50">
        <v>0.5</v>
      </c>
    </row>
    <row r="51" spans="1:14" x14ac:dyDescent="0.35">
      <c r="A51" s="11" t="s">
        <v>155</v>
      </c>
      <c r="B51">
        <v>70</v>
      </c>
      <c r="C51">
        <v>50</v>
      </c>
      <c r="E51">
        <v>30</v>
      </c>
      <c r="F51">
        <v>40</v>
      </c>
      <c r="G51">
        <v>15</v>
      </c>
      <c r="I51">
        <v>2</v>
      </c>
      <c r="J51">
        <v>10</v>
      </c>
      <c r="K51">
        <v>30</v>
      </c>
      <c r="L51">
        <v>80</v>
      </c>
      <c r="M51">
        <v>25</v>
      </c>
      <c r="N51">
        <v>15</v>
      </c>
    </row>
    <row r="52" spans="1:14" x14ac:dyDescent="0.35">
      <c r="A52" s="11" t="s">
        <v>159</v>
      </c>
      <c r="B52">
        <v>2</v>
      </c>
      <c r="C52">
        <v>1</v>
      </c>
      <c r="E52">
        <v>0.5</v>
      </c>
      <c r="F52">
        <v>1</v>
      </c>
      <c r="G52">
        <v>0.3</v>
      </c>
      <c r="I52">
        <v>1.2</v>
      </c>
      <c r="J52">
        <v>0.2</v>
      </c>
      <c r="K52">
        <v>0.8</v>
      </c>
      <c r="L52">
        <v>4.2</v>
      </c>
      <c r="M52">
        <v>0.7</v>
      </c>
      <c r="N52">
        <v>0.14000000000000001</v>
      </c>
    </row>
    <row r="53" spans="1:14" x14ac:dyDescent="0.35">
      <c r="A53" s="11" t="s">
        <v>160</v>
      </c>
      <c r="B53">
        <v>1.5</v>
      </c>
      <c r="C53">
        <v>1</v>
      </c>
      <c r="E53">
        <v>0.2</v>
      </c>
      <c r="F53">
        <v>0.5</v>
      </c>
      <c r="G53">
        <v>0.4</v>
      </c>
      <c r="I53">
        <v>1.4</v>
      </c>
      <c r="J53">
        <v>0.4</v>
      </c>
      <c r="K53">
        <v>0.5</v>
      </c>
      <c r="L53">
        <v>3.3</v>
      </c>
      <c r="M53">
        <v>0.4</v>
      </c>
      <c r="N53">
        <v>0.16</v>
      </c>
    </row>
    <row r="54" spans="1:14" x14ac:dyDescent="0.35">
      <c r="A54" s="11" t="s">
        <v>161</v>
      </c>
      <c r="B54">
        <v>1</v>
      </c>
      <c r="C54">
        <v>0.5</v>
      </c>
      <c r="E54">
        <v>0.1</v>
      </c>
      <c r="F54">
        <v>0.3</v>
      </c>
      <c r="G54">
        <v>0.02</v>
      </c>
      <c r="I54">
        <v>0.5</v>
      </c>
      <c r="J54">
        <v>0.2</v>
      </c>
      <c r="K54">
        <v>0.4</v>
      </c>
      <c r="L54">
        <v>0.8</v>
      </c>
      <c r="M54">
        <v>0.02</v>
      </c>
      <c r="N54">
        <v>0.1</v>
      </c>
    </row>
    <row r="55" spans="1:14" x14ac:dyDescent="0.35">
      <c r="A55" s="11" t="s">
        <v>216</v>
      </c>
      <c r="B55">
        <v>6</v>
      </c>
      <c r="C55">
        <v>0</v>
      </c>
      <c r="E55">
        <v>1</v>
      </c>
      <c r="F55">
        <v>1.2</v>
      </c>
      <c r="G55">
        <v>0.5</v>
      </c>
      <c r="I55">
        <v>4</v>
      </c>
      <c r="J55">
        <v>0</v>
      </c>
      <c r="K55">
        <v>0.4</v>
      </c>
      <c r="L55">
        <v>4</v>
      </c>
      <c r="M55">
        <v>1.8</v>
      </c>
      <c r="N55">
        <v>0.2</v>
      </c>
    </row>
    <row r="56" spans="1:14" x14ac:dyDescent="0.35">
      <c r="A56" s="11" t="s">
        <v>215</v>
      </c>
      <c r="B56">
        <v>12</v>
      </c>
      <c r="C56">
        <v>0</v>
      </c>
      <c r="E56">
        <v>0</v>
      </c>
      <c r="F56">
        <v>0.5</v>
      </c>
      <c r="G56">
        <v>0</v>
      </c>
      <c r="I56">
        <v>2</v>
      </c>
      <c r="J56">
        <v>0</v>
      </c>
      <c r="K56">
        <v>0</v>
      </c>
      <c r="L56">
        <v>1</v>
      </c>
      <c r="M56">
        <v>1.8</v>
      </c>
      <c r="N56">
        <v>0.1</v>
      </c>
    </row>
    <row r="57" spans="1:14" x14ac:dyDescent="0.35">
      <c r="A57" s="11" t="s">
        <v>214</v>
      </c>
      <c r="B57">
        <v>0</v>
      </c>
      <c r="C57">
        <v>0</v>
      </c>
      <c r="E57">
        <v>0</v>
      </c>
      <c r="F57">
        <v>0.5</v>
      </c>
      <c r="G57">
        <v>0</v>
      </c>
      <c r="I57">
        <v>0</v>
      </c>
      <c r="J57">
        <v>0</v>
      </c>
      <c r="K57">
        <v>0</v>
      </c>
      <c r="L57">
        <v>6</v>
      </c>
      <c r="M57">
        <v>0</v>
      </c>
      <c r="N57">
        <v>0</v>
      </c>
    </row>
    <row r="58" spans="1:14" x14ac:dyDescent="0.35">
      <c r="A58" s="11" t="s">
        <v>213</v>
      </c>
      <c r="B58">
        <v>5</v>
      </c>
      <c r="E58">
        <v>0.5</v>
      </c>
      <c r="F58">
        <v>0.75</v>
      </c>
      <c r="I58">
        <v>1.6</v>
      </c>
      <c r="K58">
        <v>0.5</v>
      </c>
      <c r="L58">
        <v>2</v>
      </c>
      <c r="M58">
        <v>0.5</v>
      </c>
    </row>
    <row r="59" spans="1:14" x14ac:dyDescent="0.35">
      <c r="A59" s="11" t="s">
        <v>212</v>
      </c>
      <c r="B59">
        <v>11</v>
      </c>
      <c r="E59">
        <v>0</v>
      </c>
      <c r="F59">
        <v>0.3</v>
      </c>
      <c r="I59">
        <v>1</v>
      </c>
      <c r="K59">
        <v>0</v>
      </c>
      <c r="L59">
        <v>0.5</v>
      </c>
      <c r="M59">
        <v>0</v>
      </c>
    </row>
    <row r="60" spans="1:14" x14ac:dyDescent="0.35">
      <c r="A60" s="11" t="s">
        <v>211</v>
      </c>
      <c r="B60">
        <v>0</v>
      </c>
      <c r="E60">
        <v>0</v>
      </c>
      <c r="F60">
        <v>0</v>
      </c>
      <c r="I60">
        <v>0</v>
      </c>
      <c r="K60">
        <v>0</v>
      </c>
      <c r="L60">
        <v>0.5</v>
      </c>
      <c r="M60">
        <v>0</v>
      </c>
    </row>
    <row r="61" spans="1:14" x14ac:dyDescent="0.35">
      <c r="A61" s="11" t="s">
        <v>168</v>
      </c>
      <c r="B61">
        <v>9.6</v>
      </c>
      <c r="E61">
        <v>3.5</v>
      </c>
      <c r="I61">
        <v>15</v>
      </c>
    </row>
    <row r="62" spans="1:14" x14ac:dyDescent="0.35">
      <c r="A62" s="11" t="s">
        <v>169</v>
      </c>
      <c r="B62">
        <v>0.4</v>
      </c>
      <c r="E62">
        <v>2</v>
      </c>
      <c r="I62">
        <v>3</v>
      </c>
    </row>
    <row r="63" spans="1:14" x14ac:dyDescent="0.35">
      <c r="A63" s="11" t="s">
        <v>170</v>
      </c>
      <c r="B63">
        <v>115</v>
      </c>
      <c r="E63">
        <v>50</v>
      </c>
      <c r="I63">
        <v>5</v>
      </c>
    </row>
    <row r="64" spans="1:14" x14ac:dyDescent="0.35">
      <c r="A64" s="11" t="s">
        <v>165</v>
      </c>
      <c r="B64">
        <v>9.6</v>
      </c>
      <c r="E64">
        <v>3.5</v>
      </c>
      <c r="F64">
        <v>10</v>
      </c>
      <c r="G64">
        <v>10</v>
      </c>
      <c r="I64">
        <v>15</v>
      </c>
      <c r="M64">
        <v>10</v>
      </c>
    </row>
    <row r="65" spans="1:16" x14ac:dyDescent="0.35">
      <c r="A65" s="11" t="s">
        <v>166</v>
      </c>
      <c r="B65">
        <v>0.4</v>
      </c>
      <c r="E65">
        <v>2</v>
      </c>
      <c r="F65">
        <v>1</v>
      </c>
      <c r="G65">
        <v>1</v>
      </c>
      <c r="I65">
        <v>3</v>
      </c>
      <c r="M65">
        <v>0.5</v>
      </c>
    </row>
    <row r="66" spans="1:16" x14ac:dyDescent="0.35">
      <c r="A66" s="11" t="s">
        <v>167</v>
      </c>
      <c r="B66">
        <v>115</v>
      </c>
      <c r="E66">
        <v>50</v>
      </c>
      <c r="F66">
        <v>5</v>
      </c>
      <c r="G66">
        <v>3</v>
      </c>
      <c r="I66">
        <v>5</v>
      </c>
      <c r="M66">
        <v>80</v>
      </c>
    </row>
    <row r="67" spans="1:16" x14ac:dyDescent="0.35">
      <c r="A67" s="11" t="s">
        <v>162</v>
      </c>
    </row>
    <row r="68" spans="1:16" x14ac:dyDescent="0.35">
      <c r="A68" s="11" t="s">
        <v>163</v>
      </c>
    </row>
    <row r="69" spans="1:16" x14ac:dyDescent="0.35">
      <c r="A69" s="11" t="s">
        <v>164</v>
      </c>
    </row>
    <row r="70" spans="1:16" x14ac:dyDescent="0.3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35">
      <c r="A71" s="11" t="s">
        <v>157</v>
      </c>
      <c r="B71">
        <v>0</v>
      </c>
      <c r="C71">
        <v>0</v>
      </c>
      <c r="D71">
        <v>0</v>
      </c>
      <c r="E71">
        <v>0</v>
      </c>
      <c r="F71">
        <v>0</v>
      </c>
      <c r="G71">
        <v>0</v>
      </c>
      <c r="I71">
        <v>0</v>
      </c>
      <c r="J71">
        <v>0</v>
      </c>
      <c r="K71">
        <v>0</v>
      </c>
      <c r="L71">
        <v>0</v>
      </c>
      <c r="M71">
        <v>0</v>
      </c>
      <c r="N71">
        <v>0</v>
      </c>
      <c r="O71">
        <v>0</v>
      </c>
      <c r="P71">
        <v>0</v>
      </c>
    </row>
    <row r="72" spans="1:16" ht="16.5" customHeight="1" x14ac:dyDescent="0.35">
      <c r="A72" s="11" t="s">
        <v>158</v>
      </c>
      <c r="B72">
        <v>0</v>
      </c>
      <c r="C72">
        <v>0</v>
      </c>
      <c r="D72">
        <v>0</v>
      </c>
      <c r="E72">
        <v>0</v>
      </c>
      <c r="F72">
        <v>0</v>
      </c>
      <c r="G72">
        <v>0</v>
      </c>
      <c r="I72">
        <v>0</v>
      </c>
      <c r="J72">
        <v>0</v>
      </c>
      <c r="K72">
        <v>0</v>
      </c>
      <c r="L72">
        <v>0</v>
      </c>
      <c r="M72">
        <v>0</v>
      </c>
      <c r="N72">
        <v>0</v>
      </c>
      <c r="O72">
        <v>0</v>
      </c>
      <c r="P72">
        <v>0</v>
      </c>
    </row>
    <row r="73" spans="1:16" x14ac:dyDescent="0.35">
      <c r="A73" s="11" t="s">
        <v>134</v>
      </c>
      <c r="F73">
        <v>90</v>
      </c>
      <c r="I73">
        <v>30</v>
      </c>
      <c r="M73">
        <v>93</v>
      </c>
      <c r="O73">
        <v>33</v>
      </c>
    </row>
    <row r="74" spans="1:16" x14ac:dyDescent="0.35">
      <c r="A74" s="11" t="s">
        <v>135</v>
      </c>
      <c r="C74">
        <v>100</v>
      </c>
      <c r="K74">
        <v>95</v>
      </c>
      <c r="L74">
        <v>100</v>
      </c>
      <c r="N74">
        <v>2</v>
      </c>
      <c r="O74">
        <v>33</v>
      </c>
    </row>
    <row r="75" spans="1:16" x14ac:dyDescent="0.35">
      <c r="A75" s="11" t="s">
        <v>136</v>
      </c>
      <c r="D75">
        <v>100</v>
      </c>
      <c r="I75">
        <v>20</v>
      </c>
      <c r="J75">
        <v>50</v>
      </c>
      <c r="K75">
        <v>5</v>
      </c>
      <c r="N75">
        <v>95</v>
      </c>
      <c r="P75">
        <v>100</v>
      </c>
    </row>
    <row r="76" spans="1:16" x14ac:dyDescent="0.35">
      <c r="A76" s="11" t="s">
        <v>137</v>
      </c>
      <c r="B76" s="1">
        <v>50</v>
      </c>
      <c r="F76">
        <v>10</v>
      </c>
      <c r="G76">
        <v>40</v>
      </c>
      <c r="I76">
        <v>25</v>
      </c>
      <c r="M76">
        <v>3</v>
      </c>
      <c r="N76">
        <v>3</v>
      </c>
      <c r="O76">
        <v>34</v>
      </c>
    </row>
    <row r="77" spans="1:16" x14ac:dyDescent="0.35">
      <c r="A77" s="11" t="s">
        <v>138</v>
      </c>
      <c r="B77" s="1">
        <v>50</v>
      </c>
      <c r="E77">
        <v>100</v>
      </c>
      <c r="I77">
        <v>25</v>
      </c>
      <c r="J77">
        <v>50</v>
      </c>
      <c r="M77">
        <v>2</v>
      </c>
    </row>
    <row r="78" spans="1:16" x14ac:dyDescent="0.35">
      <c r="A78" s="11" t="s">
        <v>139</v>
      </c>
      <c r="G78">
        <v>60</v>
      </c>
    </row>
    <row r="79" spans="1:16" x14ac:dyDescent="0.35">
      <c r="A79" s="11" t="s">
        <v>140</v>
      </c>
      <c r="M79">
        <v>5</v>
      </c>
    </row>
    <row r="80" spans="1:16" x14ac:dyDescent="0.35">
      <c r="A80" s="11" t="s">
        <v>141</v>
      </c>
      <c r="E80">
        <v>2</v>
      </c>
    </row>
    <row r="81" spans="1:16" x14ac:dyDescent="0.35">
      <c r="A81" s="11" t="s">
        <v>142</v>
      </c>
      <c r="E81">
        <v>5</v>
      </c>
    </row>
    <row r="82" spans="1:16" x14ac:dyDescent="0.35">
      <c r="A82" s="11" t="s">
        <v>208</v>
      </c>
    </row>
    <row r="83" spans="1:16" x14ac:dyDescent="0.35">
      <c r="A83" s="11" t="s">
        <v>143</v>
      </c>
      <c r="B83">
        <v>0.2</v>
      </c>
      <c r="C83">
        <v>1</v>
      </c>
      <c r="D83">
        <v>2.5</v>
      </c>
      <c r="E83">
        <v>1</v>
      </c>
      <c r="F83">
        <v>1.5</v>
      </c>
      <c r="G83">
        <v>2</v>
      </c>
      <c r="I83">
        <v>0.7</v>
      </c>
      <c r="J83">
        <v>0.2</v>
      </c>
      <c r="K83">
        <v>1.2</v>
      </c>
      <c r="L83">
        <v>1.8</v>
      </c>
      <c r="M83">
        <v>2</v>
      </c>
      <c r="N83">
        <v>0.5</v>
      </c>
      <c r="O83">
        <v>2</v>
      </c>
      <c r="P83">
        <v>1.5</v>
      </c>
    </row>
    <row r="84" spans="1:16" x14ac:dyDescent="0.35">
      <c r="A84" s="11" t="s">
        <v>144</v>
      </c>
      <c r="B84">
        <v>70</v>
      </c>
      <c r="C84">
        <v>60</v>
      </c>
      <c r="D84">
        <v>5</v>
      </c>
      <c r="E84">
        <v>15</v>
      </c>
      <c r="F84">
        <v>90</v>
      </c>
      <c r="G84">
        <v>70</v>
      </c>
      <c r="I84">
        <v>90</v>
      </c>
      <c r="J84">
        <v>10</v>
      </c>
      <c r="K84">
        <v>34</v>
      </c>
      <c r="L84">
        <v>98</v>
      </c>
      <c r="M84">
        <v>90</v>
      </c>
      <c r="N84">
        <v>90</v>
      </c>
      <c r="O84">
        <v>50</v>
      </c>
      <c r="P84">
        <v>90</v>
      </c>
    </row>
    <row r="85" spans="1:16" x14ac:dyDescent="0.35">
      <c r="A85" s="11" t="s">
        <v>209</v>
      </c>
    </row>
    <row r="86" spans="1:16" x14ac:dyDescent="0.35">
      <c r="A86" s="11" t="s">
        <v>145</v>
      </c>
      <c r="E86">
        <v>2.5</v>
      </c>
      <c r="F86">
        <v>1</v>
      </c>
      <c r="I86">
        <v>0.2</v>
      </c>
      <c r="O86">
        <v>2</v>
      </c>
    </row>
    <row r="87" spans="1:16" x14ac:dyDescent="0.35">
      <c r="A87" s="11" t="s">
        <v>146</v>
      </c>
      <c r="E87">
        <v>80</v>
      </c>
      <c r="F87">
        <v>5</v>
      </c>
      <c r="I87">
        <v>1.5</v>
      </c>
      <c r="O87">
        <v>5</v>
      </c>
    </row>
    <row r="88" spans="1:16" x14ac:dyDescent="0.35">
      <c r="A88" s="11" t="s">
        <v>210</v>
      </c>
    </row>
    <row r="89" spans="1:16" x14ac:dyDescent="0.35">
      <c r="A89" s="11" t="s">
        <v>119</v>
      </c>
      <c r="C89">
        <v>0.2</v>
      </c>
      <c r="E89">
        <v>2</v>
      </c>
      <c r="O89">
        <v>5</v>
      </c>
      <c r="P89">
        <v>6</v>
      </c>
    </row>
    <row r="90" spans="1:16" x14ac:dyDescent="0.35">
      <c r="A90" s="11" t="s">
        <v>120</v>
      </c>
      <c r="C90">
        <v>60</v>
      </c>
      <c r="E90">
        <v>90</v>
      </c>
      <c r="O90">
        <v>100</v>
      </c>
      <c r="P90">
        <v>50</v>
      </c>
    </row>
    <row r="91" spans="1:16" x14ac:dyDescent="0.35">
      <c r="A91" s="11" t="s">
        <v>217</v>
      </c>
    </row>
    <row r="92" spans="1:16" x14ac:dyDescent="0.35">
      <c r="A92" s="11" t="s">
        <v>121</v>
      </c>
      <c r="B92">
        <v>0.5</v>
      </c>
      <c r="C92">
        <v>0.4</v>
      </c>
      <c r="D92">
        <v>0.2</v>
      </c>
      <c r="E92">
        <v>4</v>
      </c>
      <c r="F92">
        <v>1</v>
      </c>
      <c r="G92">
        <v>1.5</v>
      </c>
      <c r="I92">
        <v>2</v>
      </c>
      <c r="J92">
        <v>0.2</v>
      </c>
      <c r="L92">
        <v>1.7</v>
      </c>
      <c r="M92">
        <v>0.7</v>
      </c>
      <c r="N92">
        <v>0.5</v>
      </c>
      <c r="O92">
        <v>5</v>
      </c>
      <c r="P92">
        <v>6</v>
      </c>
    </row>
    <row r="93" spans="1:16" x14ac:dyDescent="0.35">
      <c r="A93" s="11" t="s">
        <v>122</v>
      </c>
      <c r="B93">
        <v>70</v>
      </c>
      <c r="C93">
        <v>60</v>
      </c>
      <c r="D93">
        <v>70</v>
      </c>
      <c r="E93">
        <v>100</v>
      </c>
      <c r="F93">
        <v>90</v>
      </c>
      <c r="G93">
        <v>70</v>
      </c>
      <c r="I93">
        <v>80</v>
      </c>
      <c r="J93">
        <v>10</v>
      </c>
      <c r="L93">
        <v>98</v>
      </c>
      <c r="M93">
        <v>85</v>
      </c>
      <c r="N93">
        <v>20</v>
      </c>
      <c r="O93">
        <v>80</v>
      </c>
      <c r="P93">
        <v>50</v>
      </c>
    </row>
    <row r="94" spans="1:16" x14ac:dyDescent="0.35">
      <c r="A94" s="11" t="s">
        <v>218</v>
      </c>
    </row>
    <row r="95" spans="1:16" x14ac:dyDescent="0.35">
      <c r="A95" s="11" t="s">
        <v>116</v>
      </c>
      <c r="I95">
        <v>2</v>
      </c>
      <c r="J95">
        <v>0.8</v>
      </c>
      <c r="L95">
        <v>3</v>
      </c>
      <c r="M95">
        <v>5</v>
      </c>
    </row>
    <row r="96" spans="1:16" x14ac:dyDescent="0.35">
      <c r="A96" s="11" t="s">
        <v>117</v>
      </c>
      <c r="I96">
        <v>2.5499999999999998</v>
      </c>
      <c r="J96">
        <v>0.72</v>
      </c>
      <c r="L96">
        <v>3</v>
      </c>
      <c r="M96">
        <v>1.5</v>
      </c>
    </row>
    <row r="97" spans="1:13" x14ac:dyDescent="0.35">
      <c r="A97" s="11" t="s">
        <v>118</v>
      </c>
      <c r="I97">
        <v>0.5</v>
      </c>
      <c r="J97">
        <v>2.5</v>
      </c>
      <c r="L97">
        <v>0.66</v>
      </c>
      <c r="M97">
        <v>0.75</v>
      </c>
    </row>
    <row r="98" spans="1:13" x14ac:dyDescent="0.35">
      <c r="A98" s="11" t="s">
        <v>219</v>
      </c>
    </row>
    <row r="99" spans="1:13" x14ac:dyDescent="0.35">
      <c r="A99" s="11" t="s">
        <v>123</v>
      </c>
      <c r="E99">
        <v>18</v>
      </c>
    </row>
    <row r="100" spans="1:13" x14ac:dyDescent="0.35">
      <c r="A100" s="11" t="s">
        <v>124</v>
      </c>
      <c r="E100">
        <v>1</v>
      </c>
    </row>
    <row r="101" spans="1:13" x14ac:dyDescent="0.35">
      <c r="A101" s="11" t="s">
        <v>125</v>
      </c>
      <c r="E101">
        <v>5</v>
      </c>
    </row>
    <row r="102" spans="1:13" x14ac:dyDescent="0.3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G22" sqref="G22"/>
    </sheetView>
  </sheetViews>
  <sheetFormatPr defaultColWidth="9.1796875" defaultRowHeight="14.5" x14ac:dyDescent="0.35"/>
  <cols>
    <col min="1" max="1" width="93.453125" style="44" customWidth="1"/>
    <col min="2" max="2" width="27.453125" style="44" bestFit="1" customWidth="1"/>
    <col min="3" max="3" width="86.1796875" style="44" customWidth="1"/>
    <col min="4" max="4" width="28.7265625" style="56" customWidth="1"/>
    <col min="5" max="5" width="27.54296875" style="57" customWidth="1"/>
    <col min="6" max="6" width="14" style="44" customWidth="1"/>
    <col min="7" max="7" width="18.54296875" style="44" customWidth="1"/>
    <col min="8" max="8" width="18.54296875" style="56" customWidth="1"/>
    <col min="9" max="9" width="18.54296875" style="57" customWidth="1"/>
    <col min="10" max="10" width="14" style="44" customWidth="1"/>
    <col min="11" max="11" width="18.54296875" style="44" customWidth="1"/>
    <col min="12" max="12" width="18.54296875" style="56" customWidth="1"/>
    <col min="13" max="13" width="18.54296875" style="57" customWidth="1"/>
    <col min="14" max="14" width="14" style="44" customWidth="1"/>
    <col min="15" max="15" width="18.54296875" style="44" customWidth="1"/>
    <col min="16" max="16" width="18.54296875" style="56" customWidth="1"/>
    <col min="17" max="17" width="18.54296875" style="57" customWidth="1"/>
    <col min="18" max="18" width="14" style="44" customWidth="1"/>
    <col min="19" max="19" width="18.54296875" style="44" customWidth="1"/>
    <col min="20" max="20" width="18.54296875" style="56" customWidth="1"/>
    <col min="21" max="21" width="18.54296875" style="57" customWidth="1"/>
    <col min="22" max="22" width="14" style="44" bestFit="1" customWidth="1"/>
    <col min="23" max="23" width="18.54296875" style="44" bestFit="1" customWidth="1"/>
    <col min="24" max="24" width="18.54296875" style="56" bestFit="1" customWidth="1"/>
    <col min="25" max="25" width="18.54296875" style="57" bestFit="1" customWidth="1"/>
    <col min="26" max="26" width="14" style="44" bestFit="1" customWidth="1"/>
    <col min="27" max="27" width="18.54296875" style="44" bestFit="1" customWidth="1"/>
    <col min="28" max="28" width="18.54296875" style="56" bestFit="1" customWidth="1"/>
    <col min="29" max="29" width="18.54296875" style="57" bestFit="1" customWidth="1"/>
    <col min="30" max="16384" width="9.1796875" style="44"/>
  </cols>
  <sheetData>
    <row r="1" spans="1:29" s="6" customFormat="1" x14ac:dyDescent="0.3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3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3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3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3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3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3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3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3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3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3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3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3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3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3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3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3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3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2.3666666666666667</v>
      </c>
      <c r="U18" s="9">
        <f>$E18*T18</f>
        <v>0</v>
      </c>
      <c r="V18" s="4">
        <v>13</v>
      </c>
      <c r="W18" s="5">
        <f>V18</f>
        <v>13</v>
      </c>
      <c r="X18" s="8">
        <f>W22</f>
        <v>9</v>
      </c>
      <c r="Y18" s="9">
        <f>$E18*X18</f>
        <v>0</v>
      </c>
      <c r="AA18" s="5">
        <f>Z18</f>
        <v>0</v>
      </c>
      <c r="AB18" s="8">
        <f>AA22</f>
        <v>9.8000000000000007</v>
      </c>
      <c r="AC18" s="9">
        <f>$E18*AB18</f>
        <v>0</v>
      </c>
    </row>
    <row r="19" spans="1:29" s="4" customFormat="1" x14ac:dyDescent="0.3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3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3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35">
      <c r="A22" s="11" t="str">
        <f>'1_Fire_Script'!A22</f>
        <v>eCANOPY_SNAGS_CLASS_1_CONIFERS_WITH_FOLIAGE_DIAMETER</v>
      </c>
      <c r="B22" t="s">
        <v>298</v>
      </c>
      <c r="C22" s="13" t="s">
        <v>436</v>
      </c>
      <c r="D22" s="27">
        <v>0</v>
      </c>
      <c r="E22" s="28"/>
      <c r="G22" s="5">
        <f>IF(F22=0,((F3*F7+F13*F17)/(F7+F17)),F22)</f>
        <v>9.6</v>
      </c>
      <c r="H22" s="8">
        <f>$D22*G22</f>
        <v>0</v>
      </c>
      <c r="I22" s="9">
        <f t="shared" si="11"/>
        <v>0</v>
      </c>
      <c r="K22" s="5">
        <f>IF(J22=0,J3,J22)</f>
        <v>0</v>
      </c>
      <c r="L22" s="8">
        <f>$D22*K22</f>
        <v>0</v>
      </c>
      <c r="M22" s="9">
        <f t="shared" si="12"/>
        <v>0</v>
      </c>
      <c r="O22" s="5">
        <f>IF(N22=0,N3,N22)</f>
        <v>0</v>
      </c>
      <c r="P22" s="8">
        <f>$D22*O22</f>
        <v>0</v>
      </c>
      <c r="Q22" s="9">
        <f t="shared" si="13"/>
        <v>0</v>
      </c>
      <c r="S22" s="5">
        <f>IF(R22=0,((R3*R7+R13*R17)/(R7+R17)),R22)</f>
        <v>2.3666666666666667</v>
      </c>
      <c r="T22" s="8">
        <f>$D22*S22</f>
        <v>0</v>
      </c>
      <c r="U22" s="9">
        <f t="shared" si="14"/>
        <v>0</v>
      </c>
      <c r="V22" s="4">
        <v>9</v>
      </c>
      <c r="W22" s="5">
        <f>IF(V22=0,((V3*V7+V13*V17)/(V7+V17)),V22)</f>
        <v>9</v>
      </c>
      <c r="X22" s="8">
        <f>$D22*W22</f>
        <v>0</v>
      </c>
      <c r="Y22" s="9">
        <f t="shared" si="15"/>
        <v>0</v>
      </c>
      <c r="AA22" s="5">
        <f>IF(Z22=0,((Z3*Z7+Z13*Z17)/(Z7+Z17)),Z22)</f>
        <v>9.8000000000000007</v>
      </c>
      <c r="AB22" s="8">
        <f>$D22*AA22</f>
        <v>0</v>
      </c>
      <c r="AC22" s="9">
        <f t="shared" si="16"/>
        <v>0</v>
      </c>
    </row>
    <row r="23" spans="1:29" s="4" customFormat="1" x14ac:dyDescent="0.3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3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3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3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2.3666666666666667</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9.8000000000000007</v>
      </c>
    </row>
    <row r="27" spans="1:29" s="4" customFormat="1" x14ac:dyDescent="0.3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3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3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3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3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3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3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3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3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3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3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3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3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3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3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3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3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3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3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3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3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3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3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3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3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3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3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3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3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3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3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3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3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3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3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3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3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3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3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3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3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3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3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3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3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3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3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3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3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3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3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3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3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3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3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3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3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3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3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3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3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3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3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3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3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3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3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pane ySplit="450" activePane="bottomLeft"/>
      <selection activeCell="E1" sqref="E1:N1048576"/>
      <selection pane="bottomLeft" activeCell="A22" sqref="A22"/>
    </sheetView>
  </sheetViews>
  <sheetFormatPr defaultColWidth="9.1796875" defaultRowHeight="14.5" x14ac:dyDescent="0.35"/>
  <cols>
    <col min="1" max="1" width="131.1796875" style="44" customWidth="1"/>
    <col min="2" max="2" width="27.453125" style="44" bestFit="1" customWidth="1"/>
    <col min="3" max="3" width="28.453125" style="44" customWidth="1"/>
    <col min="4" max="4" width="29.26953125" style="56" customWidth="1"/>
    <col min="5" max="5" width="27.54296875" style="57" bestFit="1" customWidth="1"/>
    <col min="6" max="6" width="14" style="44" customWidth="1"/>
    <col min="7" max="7" width="18.54296875" style="44" customWidth="1"/>
    <col min="8" max="8" width="18.54296875" style="56" customWidth="1"/>
    <col min="9" max="9" width="18.54296875" style="57" customWidth="1"/>
    <col min="10" max="10" width="14" style="44" customWidth="1"/>
    <col min="11" max="11" width="18.54296875" style="44" customWidth="1"/>
    <col min="12" max="12" width="18.54296875" style="56" customWidth="1"/>
    <col min="13" max="13" width="18.54296875" style="57" customWidth="1"/>
    <col min="14" max="14" width="14" style="44" bestFit="1" customWidth="1"/>
    <col min="15" max="15" width="18.54296875" style="44" bestFit="1" customWidth="1"/>
    <col min="16" max="16" width="18.54296875" style="56" bestFit="1" customWidth="1"/>
    <col min="17" max="17" width="18.54296875" style="57" bestFit="1" customWidth="1"/>
    <col min="18" max="18" width="14" style="44" bestFit="1" customWidth="1"/>
    <col min="19" max="19" width="18.54296875" style="44" bestFit="1" customWidth="1"/>
    <col min="20" max="20" width="18.54296875" style="56" bestFit="1" customWidth="1"/>
    <col min="21" max="21" width="18.54296875" style="57" bestFit="1" customWidth="1"/>
    <col min="22" max="22" width="14" style="44" bestFit="1" customWidth="1"/>
    <col min="23" max="23" width="18.54296875" style="44" bestFit="1" customWidth="1"/>
    <col min="24" max="24" width="18.54296875" style="56" bestFit="1" customWidth="1"/>
    <col min="25" max="25" width="18.54296875" style="57" bestFit="1" customWidth="1"/>
    <col min="26" max="26" width="14" style="44" bestFit="1" customWidth="1"/>
    <col min="27" max="27" width="18.54296875" style="44" bestFit="1" customWidth="1"/>
    <col min="28" max="28" width="18.54296875" style="56" bestFit="1" customWidth="1"/>
    <col min="29" max="29" width="18.54296875" style="57" bestFit="1" customWidth="1"/>
    <col min="30" max="16384" width="9.1796875" style="44"/>
  </cols>
  <sheetData>
    <row r="1" spans="1:29" s="6" customFormat="1" x14ac:dyDescent="0.35">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35">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35">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5" si="1">K3</f>
        <v>0</v>
      </c>
      <c r="M3" s="40">
        <f t="shared" ref="M3:M17" si="2">L3</f>
        <v>0</v>
      </c>
      <c r="O3" s="5">
        <f>N3</f>
        <v>0</v>
      </c>
      <c r="P3" s="8">
        <f t="shared" ref="P3:P5" si="3">O3</f>
        <v>0</v>
      </c>
      <c r="Q3" s="40">
        <f t="shared" ref="Q3:Q17" si="4">P3</f>
        <v>0</v>
      </c>
      <c r="R3" s="4">
        <v>2.9</v>
      </c>
      <c r="S3" s="5">
        <f>R3</f>
        <v>2.9</v>
      </c>
      <c r="T3" s="8">
        <f t="shared" ref="T3:T5" si="5">S3</f>
        <v>2.9</v>
      </c>
      <c r="U3" s="40">
        <f t="shared" ref="U3:U17" si="6">T3</f>
        <v>2.9</v>
      </c>
      <c r="V3" s="4">
        <v>14</v>
      </c>
      <c r="W3" s="5">
        <f>V3</f>
        <v>14</v>
      </c>
      <c r="X3" s="8">
        <f t="shared" ref="X3:X5" si="7">W3</f>
        <v>14</v>
      </c>
      <c r="Y3" s="40">
        <f t="shared" ref="Y3:Y17" si="8">X3</f>
        <v>14</v>
      </c>
      <c r="Z3" s="4">
        <v>12</v>
      </c>
      <c r="AA3" s="5">
        <f>Z3</f>
        <v>12</v>
      </c>
      <c r="AB3" s="8">
        <f t="shared" ref="AB3:AB5" si="9">AA3</f>
        <v>12</v>
      </c>
      <c r="AC3" s="40">
        <f t="shared" ref="AC3:AC17" si="10">AB3</f>
        <v>12</v>
      </c>
    </row>
    <row r="4" spans="1:29" s="4" customFormat="1" x14ac:dyDescent="0.35">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35">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35">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35">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35">
      <c r="A8" s="11" t="str">
        <f>'1_Fire_Script'!A8</f>
        <v>eCANOPY_TREES_MIDSTORY_DIAMETER_AT_BREAST_HEIGHT</v>
      </c>
      <c r="B8" t="s">
        <v>284</v>
      </c>
      <c r="C8" s="35"/>
      <c r="D8" s="27"/>
      <c r="E8" s="28"/>
      <c r="G8" s="5">
        <f>F8</f>
        <v>0</v>
      </c>
      <c r="H8" s="8">
        <f t="shared" si="0"/>
        <v>0</v>
      </c>
      <c r="I8" s="40">
        <f t="shared" si="0"/>
        <v>0</v>
      </c>
      <c r="K8" s="5">
        <f>J8</f>
        <v>0</v>
      </c>
      <c r="L8" s="8">
        <f t="shared" ref="L8:L10" si="11">K8</f>
        <v>0</v>
      </c>
      <c r="M8" s="40">
        <f t="shared" si="2"/>
        <v>0</v>
      </c>
      <c r="O8" s="5">
        <f>N8</f>
        <v>0</v>
      </c>
      <c r="P8" s="8">
        <f t="shared" ref="P8:P10" si="12">O8</f>
        <v>0</v>
      </c>
      <c r="Q8" s="40">
        <f t="shared" si="4"/>
        <v>0</v>
      </c>
      <c r="S8" s="5">
        <f>R8</f>
        <v>0</v>
      </c>
      <c r="T8" s="8">
        <f t="shared" ref="T8:T10" si="13">S8</f>
        <v>0</v>
      </c>
      <c r="U8" s="40">
        <f t="shared" si="6"/>
        <v>0</v>
      </c>
      <c r="V8" s="4">
        <v>7.5</v>
      </c>
      <c r="W8" s="5">
        <f>V8</f>
        <v>7.5</v>
      </c>
      <c r="X8" s="8">
        <f t="shared" ref="X8:X10" si="14">W8</f>
        <v>7.5</v>
      </c>
      <c r="Y8" s="40">
        <f t="shared" si="8"/>
        <v>7.5</v>
      </c>
      <c r="AA8" s="5">
        <f>Z8</f>
        <v>0</v>
      </c>
      <c r="AB8" s="8">
        <f t="shared" ref="AB8:AB10" si="15">AA8</f>
        <v>0</v>
      </c>
      <c r="AC8" s="40">
        <f t="shared" si="10"/>
        <v>0</v>
      </c>
    </row>
    <row r="9" spans="1:29" s="4" customFormat="1" x14ac:dyDescent="0.35">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35">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35">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35">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35">
      <c r="A13" s="11" t="str">
        <f>'1_Fire_Script'!A13</f>
        <v>eCANOPY_TREES_UNDERSTORY_DIAMETER_AT_BREAST_HEIGHT</v>
      </c>
      <c r="B13" t="s">
        <v>289</v>
      </c>
      <c r="C13" s="35"/>
      <c r="D13" s="27"/>
      <c r="E13" s="28"/>
      <c r="G13" s="5">
        <f>F13</f>
        <v>0</v>
      </c>
      <c r="H13" s="8">
        <f t="shared" si="0"/>
        <v>0</v>
      </c>
      <c r="I13" s="40">
        <f t="shared" si="0"/>
        <v>0</v>
      </c>
      <c r="K13" s="5">
        <f>J13</f>
        <v>0</v>
      </c>
      <c r="L13" s="8">
        <f t="shared" ref="L13:L15" si="16">K13</f>
        <v>0</v>
      </c>
      <c r="M13" s="40">
        <f t="shared" si="2"/>
        <v>0</v>
      </c>
      <c r="O13" s="5">
        <f>N13</f>
        <v>0</v>
      </c>
      <c r="P13" s="8">
        <f t="shared" ref="P13:P15" si="17">O13</f>
        <v>0</v>
      </c>
      <c r="Q13" s="40">
        <f t="shared" si="4"/>
        <v>0</v>
      </c>
      <c r="R13" s="4">
        <v>0.5</v>
      </c>
      <c r="S13" s="5">
        <f>R13</f>
        <v>0.5</v>
      </c>
      <c r="T13" s="8">
        <f t="shared" ref="T13:T15" si="18">S13</f>
        <v>0.5</v>
      </c>
      <c r="U13" s="40">
        <f t="shared" si="6"/>
        <v>0.5</v>
      </c>
      <c r="V13" s="4">
        <v>1.7</v>
      </c>
      <c r="W13" s="5">
        <f>V13</f>
        <v>1.7</v>
      </c>
      <c r="X13" s="8">
        <f t="shared" ref="X13:X15" si="19">W13</f>
        <v>1.7</v>
      </c>
      <c r="Y13" s="40">
        <f t="shared" si="8"/>
        <v>1.7</v>
      </c>
      <c r="Z13" s="4">
        <v>1</v>
      </c>
      <c r="AA13" s="5">
        <f>Z13</f>
        <v>1</v>
      </c>
      <c r="AB13" s="8">
        <f t="shared" ref="AB13:AB15" si="20">AA13</f>
        <v>1</v>
      </c>
      <c r="AC13" s="40">
        <f t="shared" si="10"/>
        <v>1</v>
      </c>
    </row>
    <row r="14" spans="1:29" s="4" customFormat="1" x14ac:dyDescent="0.35">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35">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35">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35">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35">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2.3666666666666667</v>
      </c>
      <c r="U18" s="33">
        <f>T22</f>
        <v>2.3666666666666667</v>
      </c>
      <c r="V18" s="4">
        <v>13</v>
      </c>
      <c r="W18" s="5">
        <f>V18</f>
        <v>13</v>
      </c>
      <c r="X18" s="8">
        <f>W22</f>
        <v>9</v>
      </c>
      <c r="Y18" s="33">
        <f>X22</f>
        <v>9</v>
      </c>
      <c r="AA18" s="5">
        <f>Z18</f>
        <v>0</v>
      </c>
      <c r="AB18" s="8">
        <f>AA22</f>
        <v>9.8000000000000007</v>
      </c>
      <c r="AC18" s="33">
        <f>AB22</f>
        <v>9.8000000000000007</v>
      </c>
    </row>
    <row r="19" spans="1:29" s="4" customFormat="1" x14ac:dyDescent="0.35">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35">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35">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35">
      <c r="A22" s="11" t="str">
        <f>'1_Fire_Script'!A22</f>
        <v>eCANOPY_SNAGS_CLASS_1_CONIFERS_WITH_FOLIAGE_DIAMETER</v>
      </c>
      <c r="B22" t="s">
        <v>298</v>
      </c>
      <c r="C22" s="13" t="s">
        <v>436</v>
      </c>
      <c r="D22" s="37" t="s">
        <v>377</v>
      </c>
      <c r="E22" s="28">
        <v>0</v>
      </c>
      <c r="G22" s="5">
        <f>IF(F22=0,((F3*F7+F13*F17)/(F7+F17)),F22)</f>
        <v>9.6</v>
      </c>
      <c r="H22" s="8">
        <f>IF(G22=0,G3,G22)</f>
        <v>9.6</v>
      </c>
      <c r="I22" s="40">
        <f t="shared" si="27"/>
        <v>0</v>
      </c>
      <c r="K22" s="5">
        <f>IF(J22=0,J3,J22)</f>
        <v>0</v>
      </c>
      <c r="L22" s="8">
        <f>IF(K22=0,K3,K22)</f>
        <v>0</v>
      </c>
      <c r="M22" s="40">
        <f t="shared" si="28"/>
        <v>0</v>
      </c>
      <c r="O22" s="5">
        <f>IF(N22=0,N3,N22)</f>
        <v>0</v>
      </c>
      <c r="P22" s="8">
        <f>IF(O22=0,O3,O22)</f>
        <v>0</v>
      </c>
      <c r="Q22" s="40">
        <f t="shared" si="29"/>
        <v>0</v>
      </c>
      <c r="S22" s="5">
        <f>IF(R22=0,((R3*R7+R13*R17)/(R7+R17)),R22)</f>
        <v>2.3666666666666667</v>
      </c>
      <c r="T22" s="8">
        <f>IF(S22=0,S3,S22)</f>
        <v>2.3666666666666667</v>
      </c>
      <c r="U22" s="40">
        <f t="shared" si="30"/>
        <v>0</v>
      </c>
      <c r="V22" s="4">
        <v>9</v>
      </c>
      <c r="W22" s="5">
        <f>IF(V22=0,((V3*V7+V13*V17)/(V7+V17)),V22)</f>
        <v>9</v>
      </c>
      <c r="X22" s="8">
        <f>IF(W22=0,W3,W22)</f>
        <v>9</v>
      </c>
      <c r="Y22" s="40">
        <f t="shared" si="31"/>
        <v>0</v>
      </c>
      <c r="AA22" s="5">
        <f>IF(Z22=0,((Z3*Z7+Z13*Z17)/(Z7+Z17)),Z22)</f>
        <v>9.8000000000000007</v>
      </c>
      <c r="AB22" s="8">
        <f>IF(AA22=0,AA3,AA22)</f>
        <v>9.8000000000000007</v>
      </c>
      <c r="AC22" s="40">
        <f t="shared" si="32"/>
        <v>0</v>
      </c>
    </row>
    <row r="23" spans="1:29" s="4" customFormat="1" x14ac:dyDescent="0.35">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35">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35">
      <c r="A25" s="11" t="str">
        <f>'1_Fire_Script'!A25</f>
        <v>eCANOPY_SNAGS_CLASS_1_CONIFERS_WITH_FOLIAGE_STEM_DENSITY</v>
      </c>
      <c r="B25" t="s">
        <v>301</v>
      </c>
      <c r="C25" s="35" t="s">
        <v>394</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35">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2.3666666666666667</v>
      </c>
      <c r="V26" s="4">
        <v>11</v>
      </c>
      <c r="W26" s="5">
        <f t="shared" ref="W26:W33" si="41">V26</f>
        <v>11</v>
      </c>
      <c r="X26" s="8">
        <f t="shared" ref="X26:X28" si="42">W18</f>
        <v>13</v>
      </c>
      <c r="Y26" s="40">
        <f>X18</f>
        <v>9</v>
      </c>
      <c r="Z26" s="4">
        <v>12</v>
      </c>
      <c r="AA26" s="5">
        <f t="shared" ref="AA26:AA33" si="43">Z26</f>
        <v>12</v>
      </c>
      <c r="AB26" s="8">
        <f t="shared" ref="AB26:AB28" si="44">AA18</f>
        <v>0</v>
      </c>
      <c r="AC26" s="40">
        <f>AB18</f>
        <v>9.8000000000000007</v>
      </c>
    </row>
    <row r="27" spans="1:29" s="4" customFormat="1" x14ac:dyDescent="0.35">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 si="45">L19</f>
        <v>0</v>
      </c>
      <c r="O27" s="5">
        <f t="shared" si="37"/>
        <v>0</v>
      </c>
      <c r="P27" s="8">
        <f t="shared" si="38"/>
        <v>0</v>
      </c>
      <c r="Q27" s="40">
        <f t="shared" ref="Q27" si="46">P19</f>
        <v>0</v>
      </c>
      <c r="R27" s="4">
        <v>20</v>
      </c>
      <c r="S27" s="5">
        <f t="shared" si="39"/>
        <v>20</v>
      </c>
      <c r="T27" s="8">
        <f t="shared" si="40"/>
        <v>25</v>
      </c>
      <c r="U27" s="40">
        <f t="shared" ref="U27" si="47">T19</f>
        <v>25</v>
      </c>
      <c r="V27" s="4">
        <v>50</v>
      </c>
      <c r="W27" s="5">
        <f t="shared" si="41"/>
        <v>50</v>
      </c>
      <c r="X27" s="8">
        <f t="shared" si="42"/>
        <v>55</v>
      </c>
      <c r="Y27" s="40">
        <f t="shared" ref="Y27" si="48">X19</f>
        <v>50</v>
      </c>
      <c r="Z27" s="4">
        <v>70</v>
      </c>
      <c r="AA27" s="5">
        <f t="shared" si="43"/>
        <v>70</v>
      </c>
      <c r="AB27" s="8">
        <f t="shared" si="44"/>
        <v>0</v>
      </c>
      <c r="AC27" s="40">
        <f t="shared" ref="AC27" si="49">AB19</f>
        <v>78</v>
      </c>
    </row>
    <row r="28" spans="1:29" s="4" customFormat="1" x14ac:dyDescent="0.35">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35">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35">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35">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35">
      <c r="A32" s="11" t="str">
        <f>'1_Fire_Script'!A32</f>
        <v>eCANOPY_LADDER_FUELS_MAXIMUM_HEIGHT</v>
      </c>
      <c r="B32" t="s">
        <v>308</v>
      </c>
      <c r="C32" s="35"/>
      <c r="D32" s="27"/>
      <c r="E32" s="28"/>
      <c r="G32" s="5">
        <f t="shared" si="33"/>
        <v>0</v>
      </c>
      <c r="H32" s="8">
        <f t="shared" si="33"/>
        <v>0</v>
      </c>
      <c r="I32" s="40">
        <f>H32</f>
        <v>0</v>
      </c>
      <c r="K32" s="5">
        <f t="shared" si="35"/>
        <v>0</v>
      </c>
      <c r="L32" s="8">
        <f t="shared" ref="L32:L33" si="61">K32</f>
        <v>0</v>
      </c>
      <c r="M32" s="40">
        <f>L32</f>
        <v>0</v>
      </c>
      <c r="O32" s="5">
        <f t="shared" si="37"/>
        <v>0</v>
      </c>
      <c r="P32" s="8">
        <f t="shared" ref="P32:P33" si="62">O32</f>
        <v>0</v>
      </c>
      <c r="Q32" s="40">
        <f>P32</f>
        <v>0</v>
      </c>
      <c r="R32" s="4">
        <v>4</v>
      </c>
      <c r="S32" s="5">
        <f t="shared" si="39"/>
        <v>4</v>
      </c>
      <c r="T32" s="8">
        <f t="shared" ref="T32:T33" si="63">S32</f>
        <v>4</v>
      </c>
      <c r="U32" s="40">
        <f>T32</f>
        <v>4</v>
      </c>
      <c r="V32" s="4">
        <v>15</v>
      </c>
      <c r="W32" s="5">
        <f t="shared" si="41"/>
        <v>15</v>
      </c>
      <c r="X32" s="8">
        <f t="shared" ref="X32:X33" si="64">W32</f>
        <v>15</v>
      </c>
      <c r="Y32" s="40">
        <f>X32</f>
        <v>15</v>
      </c>
      <c r="AA32" s="5">
        <f t="shared" si="43"/>
        <v>0</v>
      </c>
      <c r="AB32" s="8">
        <f t="shared" ref="AB32:AB33" si="65">AA32</f>
        <v>0</v>
      </c>
      <c r="AC32" s="40">
        <f>AB32</f>
        <v>0</v>
      </c>
    </row>
    <row r="33" spans="1:29" s="4" customFormat="1" x14ac:dyDescent="0.35">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35">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$E34*H34</f>
        <v>2.2000000000000002</v>
      </c>
      <c r="J34" s="4">
        <v>5</v>
      </c>
      <c r="K34" s="5">
        <f t="shared" ref="K34:K39" si="68">$C34*J34</f>
        <v>1.25</v>
      </c>
      <c r="L34" s="8">
        <f t="shared" ref="L34" si="69">$D34*K34</f>
        <v>2.5</v>
      </c>
      <c r="M34" s="41">
        <f>$E34*L34</f>
        <v>5</v>
      </c>
      <c r="N34" s="4">
        <v>3</v>
      </c>
      <c r="O34" s="5">
        <f t="shared" ref="O34:O39" si="70">$C34*N34</f>
        <v>0.75</v>
      </c>
      <c r="P34" s="8">
        <f t="shared" ref="P34" si="71">$D34*O34</f>
        <v>1.5</v>
      </c>
      <c r="Q34" s="41">
        <f>$E34*P34</f>
        <v>3</v>
      </c>
      <c r="R34" s="4">
        <v>5</v>
      </c>
      <c r="S34" s="5">
        <f t="shared" ref="S34:S39" si="72">$C34*R34</f>
        <v>1.25</v>
      </c>
      <c r="T34" s="8">
        <f t="shared" ref="T34" si="73">$D34*S34</f>
        <v>2.5</v>
      </c>
      <c r="U34" s="41">
        <f>$E34*T34</f>
        <v>5</v>
      </c>
      <c r="V34" s="4">
        <v>6</v>
      </c>
      <c r="W34" s="5">
        <f t="shared" ref="W34:W39" si="74">$C34*V34</f>
        <v>1.5</v>
      </c>
      <c r="X34" s="8">
        <f t="shared" ref="X34" si="75">$D34*W34</f>
        <v>3</v>
      </c>
      <c r="Y34" s="41">
        <f>$E34*X34</f>
        <v>6</v>
      </c>
      <c r="Z34" s="4">
        <v>5</v>
      </c>
      <c r="AA34" s="5">
        <f t="shared" ref="AA34:AA39" si="76">$C34*Z34</f>
        <v>1.25</v>
      </c>
      <c r="AB34" s="8">
        <f t="shared" ref="AB34" si="77">$D34*AA34</f>
        <v>2.5</v>
      </c>
      <c r="AC34" s="41">
        <f>$E34*AB34</f>
        <v>5</v>
      </c>
    </row>
    <row r="35" spans="1:29" s="4" customFormat="1" x14ac:dyDescent="0.35">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8"/>
        <v>17.5</v>
      </c>
      <c r="L35" s="8">
        <f>MIN(100,$D35*K35)</f>
        <v>35</v>
      </c>
      <c r="M35" s="41">
        <f>MIN(100,$E35*L35)</f>
        <v>87.5</v>
      </c>
      <c r="N35" s="4">
        <v>2</v>
      </c>
      <c r="O35" s="5">
        <f t="shared" si="70"/>
        <v>0.5</v>
      </c>
      <c r="P35" s="8">
        <f>MIN(100,$D35*O35)</f>
        <v>1</v>
      </c>
      <c r="Q35" s="41">
        <f>MIN(100,$E35*P35)</f>
        <v>2.5</v>
      </c>
      <c r="R35" s="4">
        <v>10</v>
      </c>
      <c r="S35" s="5">
        <f t="shared" si="72"/>
        <v>2.5</v>
      </c>
      <c r="T35" s="8">
        <f>MIN(100,$D35*S35)</f>
        <v>5</v>
      </c>
      <c r="U35" s="41">
        <f>MIN(100,$E35*T35)</f>
        <v>12.5</v>
      </c>
      <c r="V35" s="4">
        <v>30</v>
      </c>
      <c r="W35" s="5">
        <f t="shared" si="74"/>
        <v>7.5</v>
      </c>
      <c r="X35" s="8">
        <f>MIN(100,$D35*W35)</f>
        <v>15</v>
      </c>
      <c r="Y35" s="41">
        <f>MIN(100,$E35*X35)</f>
        <v>37.5</v>
      </c>
      <c r="Z35" s="4">
        <v>80</v>
      </c>
      <c r="AA35" s="5">
        <f t="shared" si="76"/>
        <v>20</v>
      </c>
      <c r="AB35" s="8">
        <f>MIN(100,$D35*AA35)</f>
        <v>40</v>
      </c>
      <c r="AC35" s="41">
        <f>MIN(100,$E35*AB35)</f>
        <v>100</v>
      </c>
    </row>
    <row r="36" spans="1:29" s="4" customFormat="1" x14ac:dyDescent="0.35">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8"/>
        <v>21.25</v>
      </c>
      <c r="L36" s="8">
        <f>MIN(100,$D36*K36)</f>
        <v>85</v>
      </c>
      <c r="M36" s="41">
        <f>L36</f>
        <v>85</v>
      </c>
      <c r="N36" s="4">
        <v>100</v>
      </c>
      <c r="O36" s="5">
        <f t="shared" si="70"/>
        <v>25</v>
      </c>
      <c r="P36" s="8">
        <f>MIN(100,$D36*O36)</f>
        <v>100</v>
      </c>
      <c r="Q36" s="41">
        <f>P36</f>
        <v>100</v>
      </c>
      <c r="R36" s="4">
        <v>90</v>
      </c>
      <c r="S36" s="5">
        <f t="shared" si="72"/>
        <v>22.5</v>
      </c>
      <c r="T36" s="8">
        <f>MIN(100,$D36*S36)</f>
        <v>90</v>
      </c>
      <c r="U36" s="41">
        <f>T36</f>
        <v>90</v>
      </c>
      <c r="V36" s="4">
        <v>85</v>
      </c>
      <c r="W36" s="5">
        <f t="shared" si="74"/>
        <v>21.25</v>
      </c>
      <c r="X36" s="8">
        <f>MIN(100,$D36*W36)</f>
        <v>85</v>
      </c>
      <c r="Y36" s="41">
        <f>X36</f>
        <v>85</v>
      </c>
      <c r="Z36" s="4">
        <v>90</v>
      </c>
      <c r="AA36" s="5">
        <f t="shared" si="76"/>
        <v>22.5</v>
      </c>
      <c r="AB36" s="8">
        <f>MIN(100,$D36*AA36)</f>
        <v>90</v>
      </c>
      <c r="AC36" s="41">
        <f>AB36</f>
        <v>90</v>
      </c>
    </row>
    <row r="37" spans="1:29" s="4" customFormat="1" x14ac:dyDescent="0.35">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$E37*H37</f>
        <v>0.3</v>
      </c>
      <c r="J37" s="4">
        <v>2</v>
      </c>
      <c r="K37" s="5">
        <f t="shared" si="68"/>
        <v>0.5</v>
      </c>
      <c r="L37" s="8">
        <f t="shared" ref="L37" si="78">$D37*K37</f>
        <v>1</v>
      </c>
      <c r="M37" s="41">
        <f>$E37*L37</f>
        <v>2</v>
      </c>
      <c r="O37" s="5">
        <f t="shared" si="70"/>
        <v>0</v>
      </c>
      <c r="P37" s="8">
        <f t="shared" ref="P37" si="79">$D37*O37</f>
        <v>0</v>
      </c>
      <c r="Q37" s="41">
        <f>$E37*P37</f>
        <v>0</v>
      </c>
      <c r="R37" s="4">
        <v>1</v>
      </c>
      <c r="S37" s="5">
        <f t="shared" si="72"/>
        <v>0.25</v>
      </c>
      <c r="T37" s="8">
        <f t="shared" ref="T37" si="80">$D37*S37</f>
        <v>0.5</v>
      </c>
      <c r="U37" s="41">
        <f>$E37*T37</f>
        <v>1</v>
      </c>
      <c r="W37" s="5">
        <f t="shared" si="74"/>
        <v>0</v>
      </c>
      <c r="X37" s="8">
        <f t="shared" ref="X37" si="81">$D37*W37</f>
        <v>0</v>
      </c>
      <c r="Y37" s="41">
        <f>$E37*X37</f>
        <v>0</v>
      </c>
      <c r="AA37" s="5">
        <f t="shared" si="76"/>
        <v>0</v>
      </c>
      <c r="AB37" s="8">
        <f t="shared" ref="AB37" si="82">$D37*AA37</f>
        <v>0</v>
      </c>
      <c r="AC37" s="41">
        <f>$E37*AB37</f>
        <v>0</v>
      </c>
    </row>
    <row r="38" spans="1:29" s="4" customFormat="1" x14ac:dyDescent="0.35">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8"/>
        <v>1.25</v>
      </c>
      <c r="L38" s="8">
        <f>MIN(100,$D38*K38)</f>
        <v>2.5</v>
      </c>
      <c r="M38" s="41">
        <f>MIN(100,$E38*L38)</f>
        <v>6.25</v>
      </c>
      <c r="O38" s="5">
        <f t="shared" si="70"/>
        <v>0</v>
      </c>
      <c r="P38" s="8">
        <f>MIN(100,$D38*O38)</f>
        <v>0</v>
      </c>
      <c r="Q38" s="41">
        <f>MIN(100,$E38*P38)</f>
        <v>0</v>
      </c>
      <c r="R38" s="4">
        <v>20</v>
      </c>
      <c r="S38" s="5">
        <f t="shared" si="72"/>
        <v>5</v>
      </c>
      <c r="T38" s="8">
        <f>MIN(100,$D38*S38)</f>
        <v>10</v>
      </c>
      <c r="U38" s="41">
        <f>MIN(100,$E38*T38)</f>
        <v>25</v>
      </c>
      <c r="W38" s="5">
        <f t="shared" si="74"/>
        <v>0</v>
      </c>
      <c r="X38" s="8">
        <f>MIN(100,$D38*W38)</f>
        <v>0</v>
      </c>
      <c r="Y38" s="41">
        <f>MIN(100,$E38*X38)</f>
        <v>0</v>
      </c>
      <c r="AA38" s="5">
        <f t="shared" si="76"/>
        <v>0</v>
      </c>
      <c r="AB38" s="8">
        <f>MIN(100,$D38*AA38)</f>
        <v>0</v>
      </c>
      <c r="AC38" s="41">
        <f>MIN(100,$E38*AB38)</f>
        <v>0</v>
      </c>
    </row>
    <row r="39" spans="1:29" s="4" customFormat="1" x14ac:dyDescent="0.35">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8"/>
        <v>21.25</v>
      </c>
      <c r="L39" s="8">
        <f>MIN(100,$D39*K39)</f>
        <v>85</v>
      </c>
      <c r="M39" s="41">
        <f>L39</f>
        <v>85</v>
      </c>
      <c r="O39" s="5">
        <f t="shared" si="70"/>
        <v>0</v>
      </c>
      <c r="P39" s="8">
        <f>MIN(100,$D39*O39)</f>
        <v>0</v>
      </c>
      <c r="Q39" s="41">
        <f>P39</f>
        <v>0</v>
      </c>
      <c r="R39" s="4">
        <v>90</v>
      </c>
      <c r="S39" s="5">
        <f t="shared" si="72"/>
        <v>22.5</v>
      </c>
      <c r="T39" s="8">
        <f>MIN(100,$D39*S39)</f>
        <v>90</v>
      </c>
      <c r="U39" s="41">
        <f>T39</f>
        <v>90</v>
      </c>
      <c r="W39" s="5">
        <f t="shared" si="74"/>
        <v>0</v>
      </c>
      <c r="X39" s="8">
        <f>MIN(100,$D39*W39)</f>
        <v>0</v>
      </c>
      <c r="Y39" s="41">
        <f>X39</f>
        <v>0</v>
      </c>
      <c r="AA39" s="5">
        <f t="shared" si="76"/>
        <v>0</v>
      </c>
      <c r="AB39" s="8">
        <f>MIN(100,$D39*AA39)</f>
        <v>0</v>
      </c>
      <c r="AC39" s="41">
        <f>AB39</f>
        <v>0</v>
      </c>
    </row>
    <row r="40" spans="1:29" s="4" customFormat="1" x14ac:dyDescent="0.35">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83">H40</f>
        <v>0.9</v>
      </c>
      <c r="K40" s="5">
        <f>$C40*J40</f>
        <v>0</v>
      </c>
      <c r="L40" s="8">
        <f>$D40*K40</f>
        <v>0</v>
      </c>
      <c r="M40" s="41">
        <f t="shared" ref="M40:M47" si="84">L40</f>
        <v>0</v>
      </c>
      <c r="N40" s="4">
        <v>2</v>
      </c>
      <c r="O40" s="5">
        <f>$C40*N40</f>
        <v>0.5</v>
      </c>
      <c r="P40" s="8">
        <f>$D40*O40</f>
        <v>2</v>
      </c>
      <c r="Q40" s="41">
        <f t="shared" ref="Q40:Q47" si="85">P40</f>
        <v>2</v>
      </c>
      <c r="R40" s="4">
        <v>1</v>
      </c>
      <c r="S40" s="5">
        <f>$C40*R40</f>
        <v>0.25</v>
      </c>
      <c r="T40" s="8">
        <f>$D40*S40</f>
        <v>1</v>
      </c>
      <c r="U40" s="41">
        <f t="shared" ref="U40:U47" si="86">T40</f>
        <v>1</v>
      </c>
      <c r="V40" s="4">
        <v>2.5</v>
      </c>
      <c r="W40" s="5">
        <f>$C40*V40</f>
        <v>0.625</v>
      </c>
      <c r="X40" s="8">
        <f>$D40*W40</f>
        <v>2.5</v>
      </c>
      <c r="Y40" s="41">
        <f t="shared" ref="Y40:Y47" si="87">X40</f>
        <v>2.5</v>
      </c>
      <c r="Z40" s="4">
        <v>2</v>
      </c>
      <c r="AA40" s="5">
        <f>$C40*Z40</f>
        <v>0.5</v>
      </c>
      <c r="AB40" s="8">
        <f>$D40*AA40</f>
        <v>2</v>
      </c>
      <c r="AC40" s="41">
        <f t="shared" ref="AC40:AC47" si="88">AB40</f>
        <v>2</v>
      </c>
    </row>
    <row r="41" spans="1:29" s="4" customFormat="1" x14ac:dyDescent="0.35">
      <c r="A41" s="11" t="str">
        <f>'1_Fire_Script'!A41</f>
        <v>eHERBACEOUS_PRIMARY_LAYER_LOADING</v>
      </c>
      <c r="B41" t="s">
        <v>317</v>
      </c>
      <c r="C41" s="35">
        <v>0.25</v>
      </c>
      <c r="D41" s="29">
        <f xml:space="preserve"> (1/0.25)*1.5</f>
        <v>6</v>
      </c>
      <c r="E41" s="31"/>
      <c r="F41" s="4">
        <v>0.1</v>
      </c>
      <c r="G41" s="5">
        <f t="shared" si="66"/>
        <v>2.5000000000000001E-2</v>
      </c>
      <c r="H41" s="8">
        <f>$D41*G41</f>
        <v>0.15000000000000002</v>
      </c>
      <c r="I41" s="41">
        <f t="shared" si="83"/>
        <v>0.15000000000000002</v>
      </c>
      <c r="K41" s="5">
        <f t="shared" ref="K41:K47" si="89">$C41*J41</f>
        <v>0</v>
      </c>
      <c r="L41" s="8">
        <f>$D41*K41</f>
        <v>0</v>
      </c>
      <c r="M41" s="41">
        <f t="shared" si="84"/>
        <v>0</v>
      </c>
      <c r="N41" s="4">
        <v>1</v>
      </c>
      <c r="O41" s="5">
        <f t="shared" ref="O41:O47" si="90">$C41*N41</f>
        <v>0.25</v>
      </c>
      <c r="P41" s="8">
        <f>$D41*O41</f>
        <v>1.5</v>
      </c>
      <c r="Q41" s="41">
        <f t="shared" si="85"/>
        <v>1.5</v>
      </c>
      <c r="R41" s="4">
        <v>0.01</v>
      </c>
      <c r="S41" s="5">
        <f t="shared" ref="S41:S47" si="91">$C41*R41</f>
        <v>2.5000000000000001E-3</v>
      </c>
      <c r="T41" s="8">
        <f>$D41*S41</f>
        <v>1.4999999999999999E-2</v>
      </c>
      <c r="U41" s="41">
        <f t="shared" si="86"/>
        <v>1.4999999999999999E-2</v>
      </c>
      <c r="V41" s="4">
        <v>0.4</v>
      </c>
      <c r="W41" s="5">
        <f t="shared" ref="W41:W47" si="92">$C41*V41</f>
        <v>0.1</v>
      </c>
      <c r="X41" s="8">
        <f>$D41*W41</f>
        <v>0.60000000000000009</v>
      </c>
      <c r="Y41" s="41">
        <f t="shared" si="87"/>
        <v>0.60000000000000009</v>
      </c>
      <c r="Z41" s="4">
        <v>0.1</v>
      </c>
      <c r="AA41" s="5">
        <f t="shared" ref="AA41:AA47" si="93">$C41*Z41</f>
        <v>2.5000000000000001E-2</v>
      </c>
      <c r="AB41" s="8">
        <f>$D41*AA41</f>
        <v>0.15000000000000002</v>
      </c>
      <c r="AC41" s="41">
        <f t="shared" si="88"/>
        <v>0.15000000000000002</v>
      </c>
    </row>
    <row r="42" spans="1:29" s="4" customFormat="1" x14ac:dyDescent="0.35">
      <c r="A42" s="11" t="str">
        <f>'1_Fire_Script'!A42</f>
        <v>eHERBACEOUS_PRIMARY_LAYER_PERCENT_COVER</v>
      </c>
      <c r="B42" t="s">
        <v>318</v>
      </c>
      <c r="C42" s="35">
        <v>0.25</v>
      </c>
      <c r="D42" s="29">
        <f xml:space="preserve"> (1/0.25)*1.5</f>
        <v>6</v>
      </c>
      <c r="E42" s="31"/>
      <c r="F42" s="4">
        <v>0.7</v>
      </c>
      <c r="G42" s="5">
        <f t="shared" si="66"/>
        <v>0.17499999999999999</v>
      </c>
      <c r="H42" s="8">
        <f>MIN(100,$D42*G42)</f>
        <v>1.0499999999999998</v>
      </c>
      <c r="I42" s="41">
        <f t="shared" si="83"/>
        <v>1.0499999999999998</v>
      </c>
      <c r="K42" s="5">
        <f t="shared" si="89"/>
        <v>0</v>
      </c>
      <c r="L42" s="8">
        <f>MIN(100,$D42*K42)</f>
        <v>0</v>
      </c>
      <c r="M42" s="41">
        <f t="shared" si="84"/>
        <v>0</v>
      </c>
      <c r="N42" s="4">
        <v>90</v>
      </c>
      <c r="O42" s="5">
        <f t="shared" si="90"/>
        <v>22.5</v>
      </c>
      <c r="P42" s="8">
        <f>MIN(100,$D42*O42)</f>
        <v>100</v>
      </c>
      <c r="Q42" s="41">
        <f t="shared" si="85"/>
        <v>100</v>
      </c>
      <c r="R42" s="4">
        <v>2</v>
      </c>
      <c r="S42" s="5">
        <f t="shared" si="91"/>
        <v>0.5</v>
      </c>
      <c r="T42" s="8">
        <f>MIN(100,$D42*S42)</f>
        <v>3</v>
      </c>
      <c r="U42" s="41">
        <f t="shared" si="86"/>
        <v>3</v>
      </c>
      <c r="V42" s="4">
        <v>30</v>
      </c>
      <c r="W42" s="5">
        <f t="shared" si="92"/>
        <v>7.5</v>
      </c>
      <c r="X42" s="8">
        <f>MIN(100,$D42*W42)</f>
        <v>45</v>
      </c>
      <c r="Y42" s="41">
        <f t="shared" si="87"/>
        <v>45</v>
      </c>
      <c r="Z42" s="4">
        <v>20</v>
      </c>
      <c r="AA42" s="5">
        <f t="shared" si="93"/>
        <v>5</v>
      </c>
      <c r="AB42" s="8">
        <f>MIN(100,$D42*AA42)</f>
        <v>30</v>
      </c>
      <c r="AC42" s="41">
        <f t="shared" si="88"/>
        <v>30</v>
      </c>
    </row>
    <row r="43" spans="1:29" s="4" customFormat="1" x14ac:dyDescent="0.35">
      <c r="A43" s="11" t="str">
        <f>'1_Fire_Script'!A43</f>
        <v>eHERBACEOUS_PRIMARY_LAYER_PERCENT_LIVE</v>
      </c>
      <c r="B43" t="s">
        <v>319</v>
      </c>
      <c r="C43" s="35">
        <v>0.25</v>
      </c>
      <c r="D43" s="29">
        <f xml:space="preserve"> 1/0.25</f>
        <v>4</v>
      </c>
      <c r="E43" s="31"/>
      <c r="F43" s="4">
        <v>95</v>
      </c>
      <c r="G43" s="5">
        <f t="shared" si="66"/>
        <v>23.75</v>
      </c>
      <c r="H43" s="8">
        <f>MIN(100,$D43*G43)</f>
        <v>95</v>
      </c>
      <c r="I43" s="41">
        <f t="shared" si="83"/>
        <v>95</v>
      </c>
      <c r="K43" s="5">
        <f t="shared" si="89"/>
        <v>0</v>
      </c>
      <c r="L43" s="8">
        <f>MIN(100,$D43*K43)</f>
        <v>0</v>
      </c>
      <c r="M43" s="41">
        <f t="shared" si="84"/>
        <v>0</v>
      </c>
      <c r="N43" s="4">
        <v>85</v>
      </c>
      <c r="O43" s="5">
        <f t="shared" si="90"/>
        <v>21.25</v>
      </c>
      <c r="P43" s="8">
        <f>MIN(100,$D43*O43)</f>
        <v>85</v>
      </c>
      <c r="Q43" s="41">
        <f t="shared" si="85"/>
        <v>85</v>
      </c>
      <c r="R43" s="4">
        <v>90</v>
      </c>
      <c r="S43" s="5">
        <f t="shared" si="91"/>
        <v>22.5</v>
      </c>
      <c r="T43" s="8">
        <f>MIN(100,$D43*S43)</f>
        <v>90</v>
      </c>
      <c r="U43" s="41">
        <f t="shared" si="86"/>
        <v>90</v>
      </c>
      <c r="V43" s="4">
        <v>80</v>
      </c>
      <c r="W43" s="5">
        <f t="shared" si="92"/>
        <v>20</v>
      </c>
      <c r="X43" s="8">
        <f>MIN(100,$D43*W43)</f>
        <v>80</v>
      </c>
      <c r="Y43" s="41">
        <f t="shared" si="87"/>
        <v>80</v>
      </c>
      <c r="Z43" s="4">
        <v>60</v>
      </c>
      <c r="AA43" s="5">
        <f t="shared" si="93"/>
        <v>15</v>
      </c>
      <c r="AB43" s="8">
        <f>MIN(100,$D43*AA43)</f>
        <v>60</v>
      </c>
      <c r="AC43" s="41">
        <f t="shared" si="88"/>
        <v>60</v>
      </c>
    </row>
    <row r="44" spans="1:29" s="4" customFormat="1" x14ac:dyDescent="0.35">
      <c r="A44" s="11" t="str">
        <f>'1_Fire_Script'!A44</f>
        <v>eHERBACEOUS_SECONDARY_LAYER_HEIGHT</v>
      </c>
      <c r="B44" t="s">
        <v>320</v>
      </c>
      <c r="C44" s="35">
        <v>0.25</v>
      </c>
      <c r="D44" s="29">
        <f xml:space="preserve"> 1/0.25</f>
        <v>4</v>
      </c>
      <c r="E44" s="31"/>
      <c r="F44" s="4">
        <v>0.9</v>
      </c>
      <c r="G44" s="5">
        <f t="shared" si="66"/>
        <v>0.22500000000000001</v>
      </c>
      <c r="H44" s="8">
        <f>$D44*G44</f>
        <v>0.9</v>
      </c>
      <c r="I44" s="41">
        <f t="shared" si="83"/>
        <v>0.9</v>
      </c>
      <c r="K44" s="5">
        <f t="shared" si="89"/>
        <v>0</v>
      </c>
      <c r="L44" s="8">
        <f>$D44*K44</f>
        <v>0</v>
      </c>
      <c r="M44" s="41">
        <f t="shared" si="84"/>
        <v>0</v>
      </c>
      <c r="N44" s="4">
        <v>1</v>
      </c>
      <c r="O44" s="5">
        <f t="shared" si="90"/>
        <v>0.25</v>
      </c>
      <c r="P44" s="8">
        <f>$D44*O44</f>
        <v>1</v>
      </c>
      <c r="Q44" s="41">
        <f t="shared" si="85"/>
        <v>1</v>
      </c>
      <c r="R44" s="4">
        <v>0.5</v>
      </c>
      <c r="S44" s="5">
        <f t="shared" si="91"/>
        <v>0.125</v>
      </c>
      <c r="T44" s="8">
        <f>$D44*S44</f>
        <v>0.5</v>
      </c>
      <c r="U44" s="41">
        <f t="shared" si="86"/>
        <v>0.5</v>
      </c>
      <c r="W44" s="5">
        <f t="shared" si="92"/>
        <v>0</v>
      </c>
      <c r="X44" s="8">
        <f>$D44*W44</f>
        <v>0</v>
      </c>
      <c r="Y44" s="41">
        <f t="shared" si="87"/>
        <v>0</v>
      </c>
      <c r="Z44" s="4">
        <v>1</v>
      </c>
      <c r="AA44" s="5">
        <f t="shared" si="93"/>
        <v>0.25</v>
      </c>
      <c r="AB44" s="8">
        <f>$D44*AA44</f>
        <v>1</v>
      </c>
      <c r="AC44" s="41">
        <f t="shared" si="88"/>
        <v>1</v>
      </c>
    </row>
    <row r="45" spans="1:29" s="4" customFormat="1" x14ac:dyDescent="0.35">
      <c r="A45" s="11" t="str">
        <f>'1_Fire_Script'!A45</f>
        <v>eHERBACEOUS_SECONDARY_LAYER_LOADING</v>
      </c>
      <c r="B45" t="s">
        <v>321</v>
      </c>
      <c r="C45" s="35">
        <v>0.25</v>
      </c>
      <c r="D45" s="29">
        <f xml:space="preserve"> (1/0.25)*1.5</f>
        <v>6</v>
      </c>
      <c r="E45" s="31"/>
      <c r="F45" s="4">
        <v>0.1</v>
      </c>
      <c r="G45" s="5">
        <f t="shared" si="66"/>
        <v>2.5000000000000001E-2</v>
      </c>
      <c r="H45" s="8">
        <f>$D45*G45</f>
        <v>0.15000000000000002</v>
      </c>
      <c r="I45" s="41">
        <f t="shared" si="83"/>
        <v>0.15000000000000002</v>
      </c>
      <c r="K45" s="5">
        <f t="shared" si="89"/>
        <v>0</v>
      </c>
      <c r="L45" s="8">
        <f>$D45*K45</f>
        <v>0</v>
      </c>
      <c r="M45" s="41">
        <f t="shared" si="84"/>
        <v>0</v>
      </c>
      <c r="N45" s="4">
        <v>0.01</v>
      </c>
      <c r="O45" s="5">
        <f t="shared" si="90"/>
        <v>2.5000000000000001E-3</v>
      </c>
      <c r="P45" s="8">
        <f>$D45*O45</f>
        <v>1.4999999999999999E-2</v>
      </c>
      <c r="Q45" s="41">
        <f t="shared" si="85"/>
        <v>1.4999999999999999E-2</v>
      </c>
      <c r="R45" s="4">
        <v>0.02</v>
      </c>
      <c r="S45" s="5">
        <f t="shared" si="91"/>
        <v>5.0000000000000001E-3</v>
      </c>
      <c r="T45" s="8">
        <f>$D45*S45</f>
        <v>0.03</v>
      </c>
      <c r="U45" s="41">
        <f t="shared" si="86"/>
        <v>0.03</v>
      </c>
      <c r="W45" s="5">
        <f t="shared" si="92"/>
        <v>0</v>
      </c>
      <c r="X45" s="8">
        <f>$D45*W45</f>
        <v>0</v>
      </c>
      <c r="Y45" s="41">
        <f t="shared" si="87"/>
        <v>0</v>
      </c>
      <c r="Z45" s="4">
        <v>0.1</v>
      </c>
      <c r="AA45" s="5">
        <f t="shared" si="93"/>
        <v>2.5000000000000001E-2</v>
      </c>
      <c r="AB45" s="8">
        <f>$D45*AA45</f>
        <v>0.15000000000000002</v>
      </c>
      <c r="AC45" s="41">
        <f t="shared" si="88"/>
        <v>0.15000000000000002</v>
      </c>
    </row>
    <row r="46" spans="1:29" s="4" customFormat="1" x14ac:dyDescent="0.35">
      <c r="A46" s="11" t="str">
        <f>'1_Fire_Script'!A46</f>
        <v>eHERBACEOUS_SECONDARY_LAYER_PERCENT_COVER</v>
      </c>
      <c r="B46" t="s">
        <v>322</v>
      </c>
      <c r="C46" s="35">
        <v>0.25</v>
      </c>
      <c r="D46" s="29">
        <f xml:space="preserve"> (1/0.25)*1.5</f>
        <v>6</v>
      </c>
      <c r="E46" s="31"/>
      <c r="F46" s="4">
        <v>0.2</v>
      </c>
      <c r="G46" s="5">
        <f t="shared" si="66"/>
        <v>0.05</v>
      </c>
      <c r="H46" s="8">
        <f>MIN(100,$D46*G46)</f>
        <v>0.30000000000000004</v>
      </c>
      <c r="I46" s="41">
        <f t="shared" si="83"/>
        <v>0.30000000000000004</v>
      </c>
      <c r="K46" s="5">
        <f t="shared" si="89"/>
        <v>0</v>
      </c>
      <c r="L46" s="8">
        <f>MIN(100,$D46*K46)</f>
        <v>0</v>
      </c>
      <c r="M46" s="41">
        <f t="shared" si="84"/>
        <v>0</v>
      </c>
      <c r="N46" s="4">
        <v>8</v>
      </c>
      <c r="O46" s="5">
        <f t="shared" si="90"/>
        <v>2</v>
      </c>
      <c r="P46" s="8">
        <f>MIN(100,$D46*O46)</f>
        <v>12</v>
      </c>
      <c r="Q46" s="41">
        <f t="shared" si="85"/>
        <v>12</v>
      </c>
      <c r="R46" s="4">
        <v>5</v>
      </c>
      <c r="S46" s="5">
        <f t="shared" si="91"/>
        <v>1.25</v>
      </c>
      <c r="T46" s="8">
        <f>MIN(100,$D46*S46)</f>
        <v>7.5</v>
      </c>
      <c r="U46" s="41">
        <f t="shared" si="86"/>
        <v>7.5</v>
      </c>
      <c r="W46" s="5">
        <f t="shared" si="92"/>
        <v>0</v>
      </c>
      <c r="X46" s="8">
        <f>MIN(100,$D46*W46)</f>
        <v>0</v>
      </c>
      <c r="Y46" s="41">
        <f t="shared" si="87"/>
        <v>0</v>
      </c>
      <c r="Z46" s="4">
        <v>20</v>
      </c>
      <c r="AA46" s="5">
        <f t="shared" si="93"/>
        <v>5</v>
      </c>
      <c r="AB46" s="8">
        <f>MIN(100,$D46*AA46)</f>
        <v>30</v>
      </c>
      <c r="AC46" s="41">
        <f t="shared" si="88"/>
        <v>30</v>
      </c>
    </row>
    <row r="47" spans="1:29" s="4" customFormat="1" x14ac:dyDescent="0.35">
      <c r="A47" s="11" t="str">
        <f>'1_Fire_Script'!A47</f>
        <v>eHERBACEOUS_SECONDARY_LAYER_PERCENT_LIVE</v>
      </c>
      <c r="B47" t="s">
        <v>323</v>
      </c>
      <c r="C47" s="35">
        <v>0.25</v>
      </c>
      <c r="D47" s="29">
        <f xml:space="preserve"> 1/0.25</f>
        <v>4</v>
      </c>
      <c r="E47" s="31"/>
      <c r="F47" s="4">
        <v>85</v>
      </c>
      <c r="G47" s="5">
        <f t="shared" si="66"/>
        <v>21.25</v>
      </c>
      <c r="H47" s="8">
        <f>MIN(100,$D47*G47)</f>
        <v>85</v>
      </c>
      <c r="I47" s="41">
        <f t="shared" si="83"/>
        <v>85</v>
      </c>
      <c r="K47" s="5">
        <f t="shared" si="89"/>
        <v>0</v>
      </c>
      <c r="L47" s="8">
        <f>MIN(100,$D47*K47)</f>
        <v>0</v>
      </c>
      <c r="M47" s="41">
        <f t="shared" si="84"/>
        <v>0</v>
      </c>
      <c r="N47" s="4">
        <v>70</v>
      </c>
      <c r="O47" s="5">
        <f t="shared" si="90"/>
        <v>17.5</v>
      </c>
      <c r="P47" s="8">
        <f>MIN(100,$D47*O47)</f>
        <v>70</v>
      </c>
      <c r="Q47" s="41">
        <f t="shared" si="85"/>
        <v>70</v>
      </c>
      <c r="R47" s="4">
        <v>90</v>
      </c>
      <c r="S47" s="5">
        <f t="shared" si="91"/>
        <v>22.5</v>
      </c>
      <c r="T47" s="8">
        <f>MIN(100,$D47*S47)</f>
        <v>90</v>
      </c>
      <c r="U47" s="41">
        <f t="shared" si="86"/>
        <v>90</v>
      </c>
      <c r="W47" s="5">
        <f t="shared" si="92"/>
        <v>0</v>
      </c>
      <c r="X47" s="8">
        <f>MIN(100,$D47*W47)</f>
        <v>0</v>
      </c>
      <c r="Y47" s="41">
        <f t="shared" si="87"/>
        <v>0</v>
      </c>
      <c r="Z47" s="4">
        <v>60</v>
      </c>
      <c r="AA47" s="5">
        <f t="shared" si="93"/>
        <v>15</v>
      </c>
      <c r="AB47" s="8">
        <f>MIN(100,$D47*AA47)</f>
        <v>60</v>
      </c>
      <c r="AC47" s="41">
        <f t="shared" si="88"/>
        <v>60</v>
      </c>
    </row>
    <row r="48" spans="1:29" s="4" customFormat="1" x14ac:dyDescent="0.35">
      <c r="A48" s="11" t="str">
        <f>'1_Fire_Script'!A48</f>
        <v>eWOODY_FUEL_ALL_DOWNED_WOODY_FUEL_DEPTH</v>
      </c>
      <c r="B48" t="s">
        <v>324</v>
      </c>
      <c r="C48" s="35">
        <v>0.25</v>
      </c>
      <c r="D48" s="27">
        <v>1.25</v>
      </c>
      <c r="E48" s="31">
        <f>1/(0.25*1.25)*0.33</f>
        <v>1.056</v>
      </c>
      <c r="F48" s="4">
        <v>4</v>
      </c>
      <c r="G48" s="5">
        <f>$C48*F48</f>
        <v>1</v>
      </c>
      <c r="H48" s="8">
        <f t="shared" ref="H48:H55" si="94">$D48*G48</f>
        <v>1.25</v>
      </c>
      <c r="I48" s="41">
        <f t="shared" ref="I48:I55" si="95">$E48*H48</f>
        <v>1.32</v>
      </c>
      <c r="J48" s="4">
        <v>1</v>
      </c>
      <c r="K48" s="5">
        <f>$C48*J48</f>
        <v>0.25</v>
      </c>
      <c r="L48" s="8">
        <f t="shared" ref="L48:L55" si="96">$D48*K48</f>
        <v>0.3125</v>
      </c>
      <c r="M48" s="41">
        <f t="shared" ref="M48:M55" si="97">$E48*L48</f>
        <v>0.33</v>
      </c>
      <c r="O48" s="5">
        <f>$C48*N48</f>
        <v>0</v>
      </c>
      <c r="P48" s="8">
        <f t="shared" ref="P48:P55" si="98">$D48*O48</f>
        <v>0</v>
      </c>
      <c r="Q48" s="41">
        <f t="shared" ref="Q48:Q55" si="99">$E48*P48</f>
        <v>0</v>
      </c>
      <c r="R48" s="4">
        <v>0.5</v>
      </c>
      <c r="S48" s="5">
        <f>$C48*R48</f>
        <v>0.125</v>
      </c>
      <c r="T48" s="8">
        <f t="shared" ref="T48:T55" si="100">$D48*S48</f>
        <v>0.15625</v>
      </c>
      <c r="U48" s="41">
        <f t="shared" ref="U48:U55" si="101">$E48*T48</f>
        <v>0.16500000000000001</v>
      </c>
      <c r="V48" s="4">
        <v>1</v>
      </c>
      <c r="W48" s="5">
        <f>$C48*V48</f>
        <v>0.25</v>
      </c>
      <c r="X48" s="8">
        <f t="shared" ref="X48:X55" si="102">$D48*W48</f>
        <v>0.3125</v>
      </c>
      <c r="Y48" s="41">
        <f t="shared" ref="Y48:Y55" si="103">$E48*X48</f>
        <v>0.33</v>
      </c>
      <c r="Z48" s="4">
        <v>0.5</v>
      </c>
      <c r="AA48" s="5">
        <f>$C48*Z48</f>
        <v>0.125</v>
      </c>
      <c r="AB48" s="8">
        <f t="shared" ref="AB48:AB55" si="104">$D48*AA48</f>
        <v>0.15625</v>
      </c>
      <c r="AC48" s="41">
        <f t="shared" ref="AC48:AC55" si="105">$E48*AB48</f>
        <v>0.16500000000000001</v>
      </c>
    </row>
    <row r="49" spans="1:29" s="4" customFormat="1" x14ac:dyDescent="0.35">
      <c r="A49" s="11" t="str">
        <f>'1_Fire_Script'!A49</f>
        <v>eWOODY_FUEL_ALL_DOWNED_WOODY_FUEL_TOTAL_PERCENT_COVER</v>
      </c>
      <c r="B49" t="s">
        <v>325</v>
      </c>
      <c r="C49" s="35">
        <v>0.25</v>
      </c>
      <c r="D49" s="27">
        <v>1.25</v>
      </c>
      <c r="E49" s="31">
        <f>1/(0.25*1.25)*0.33</f>
        <v>1.056</v>
      </c>
      <c r="F49" s="4">
        <v>70</v>
      </c>
      <c r="G49" s="5">
        <f t="shared" si="66"/>
        <v>17.5</v>
      </c>
      <c r="H49" s="8">
        <f t="shared" si="94"/>
        <v>21.875</v>
      </c>
      <c r="I49" s="41">
        <f t="shared" si="95"/>
        <v>23.1</v>
      </c>
      <c r="J49" s="4">
        <v>50</v>
      </c>
      <c r="K49" s="5">
        <f t="shared" ref="K49:K58" si="106">$C49*J49</f>
        <v>12.5</v>
      </c>
      <c r="L49" s="8">
        <f t="shared" si="96"/>
        <v>15.625</v>
      </c>
      <c r="M49" s="41">
        <f t="shared" si="97"/>
        <v>16.5</v>
      </c>
      <c r="O49" s="5">
        <f t="shared" ref="O49:O58" si="107">$C49*N49</f>
        <v>0</v>
      </c>
      <c r="P49" s="8">
        <f t="shared" si="98"/>
        <v>0</v>
      </c>
      <c r="Q49" s="41">
        <f t="shared" si="99"/>
        <v>0</v>
      </c>
      <c r="R49" s="4">
        <v>30</v>
      </c>
      <c r="S49" s="5">
        <f t="shared" ref="S49:S58" si="108">$C49*R49</f>
        <v>7.5</v>
      </c>
      <c r="T49" s="8">
        <f t="shared" si="100"/>
        <v>9.375</v>
      </c>
      <c r="U49" s="41">
        <f t="shared" si="101"/>
        <v>9.9</v>
      </c>
      <c r="V49" s="4">
        <v>40</v>
      </c>
      <c r="W49" s="5">
        <f t="shared" ref="W49:W58" si="109">$C49*V49</f>
        <v>10</v>
      </c>
      <c r="X49" s="8">
        <f t="shared" si="102"/>
        <v>12.5</v>
      </c>
      <c r="Y49" s="41">
        <f t="shared" si="103"/>
        <v>13.200000000000001</v>
      </c>
      <c r="Z49" s="4">
        <v>15</v>
      </c>
      <c r="AA49" s="5">
        <f t="shared" ref="AA49:AA58" si="110">$C49*Z49</f>
        <v>3.75</v>
      </c>
      <c r="AB49" s="8">
        <f t="shared" si="104"/>
        <v>4.6875</v>
      </c>
      <c r="AC49" s="41">
        <f t="shared" si="105"/>
        <v>4.95</v>
      </c>
    </row>
    <row r="50" spans="1:29" s="4" customFormat="1" x14ac:dyDescent="0.35">
      <c r="A50" s="11" t="str">
        <f>'1_Fire_Script'!A50</f>
        <v>eWOODY_FUEL_SOUND_WOOD_LOADINGS_ZERO_TO_THREE_INCHES_ONE_TO_THREE_INCHES</v>
      </c>
      <c r="B50" t="s">
        <v>326</v>
      </c>
      <c r="C50" s="35">
        <v>0.25</v>
      </c>
      <c r="D50" s="27">
        <v>1.25</v>
      </c>
      <c r="E50" s="31">
        <f>1/(0.25*1.25)*0.33</f>
        <v>1.056</v>
      </c>
      <c r="F50" s="4">
        <v>2</v>
      </c>
      <c r="G50" s="5">
        <f t="shared" si="66"/>
        <v>0.5</v>
      </c>
      <c r="H50" s="8">
        <f t="shared" si="94"/>
        <v>0.625</v>
      </c>
      <c r="I50" s="41">
        <f t="shared" si="95"/>
        <v>0.66</v>
      </c>
      <c r="J50" s="4">
        <v>1</v>
      </c>
      <c r="K50" s="5">
        <f t="shared" si="106"/>
        <v>0.25</v>
      </c>
      <c r="L50" s="8">
        <f t="shared" si="96"/>
        <v>0.3125</v>
      </c>
      <c r="M50" s="41">
        <f t="shared" si="97"/>
        <v>0.33</v>
      </c>
      <c r="O50" s="5">
        <f t="shared" si="107"/>
        <v>0</v>
      </c>
      <c r="P50" s="8">
        <f t="shared" si="98"/>
        <v>0</v>
      </c>
      <c r="Q50" s="41">
        <f t="shared" si="99"/>
        <v>0</v>
      </c>
      <c r="R50" s="4">
        <v>0.5</v>
      </c>
      <c r="S50" s="5">
        <f t="shared" si="108"/>
        <v>0.125</v>
      </c>
      <c r="T50" s="8">
        <f t="shared" si="100"/>
        <v>0.15625</v>
      </c>
      <c r="U50" s="41">
        <f t="shared" si="101"/>
        <v>0.16500000000000001</v>
      </c>
      <c r="V50" s="4">
        <v>1</v>
      </c>
      <c r="W50" s="5">
        <f t="shared" si="109"/>
        <v>0.25</v>
      </c>
      <c r="X50" s="8">
        <f t="shared" si="102"/>
        <v>0.3125</v>
      </c>
      <c r="Y50" s="41">
        <f t="shared" si="103"/>
        <v>0.33</v>
      </c>
      <c r="Z50" s="4">
        <v>0.3</v>
      </c>
      <c r="AA50" s="5">
        <f t="shared" si="110"/>
        <v>7.4999999999999997E-2</v>
      </c>
      <c r="AB50" s="8">
        <f t="shared" si="104"/>
        <v>9.375E-2</v>
      </c>
      <c r="AC50" s="41">
        <f t="shared" si="105"/>
        <v>9.9000000000000005E-2</v>
      </c>
    </row>
    <row r="51" spans="1:29" s="4" customFormat="1" x14ac:dyDescent="0.35">
      <c r="A51" s="11" t="str">
        <f>'1_Fire_Script'!A51</f>
        <v>eWOODY_FUEL_SOUND_WOOD_LOADINGS_ZERO_TO_THREE_INCHES_QUARTER_INCH_TO_ONE_INCH</v>
      </c>
      <c r="B51" t="s">
        <v>327</v>
      </c>
      <c r="C51" s="35">
        <v>0.25</v>
      </c>
      <c r="D51" s="27">
        <v>1.25</v>
      </c>
      <c r="E51" s="31">
        <f>1/(0.25*1.25)*0.33</f>
        <v>1.056</v>
      </c>
      <c r="F51" s="4">
        <v>1.5</v>
      </c>
      <c r="G51" s="5">
        <f t="shared" si="66"/>
        <v>0.375</v>
      </c>
      <c r="H51" s="8">
        <f t="shared" si="94"/>
        <v>0.46875</v>
      </c>
      <c r="I51" s="41">
        <f t="shared" si="95"/>
        <v>0.495</v>
      </c>
      <c r="J51" s="4">
        <v>1</v>
      </c>
      <c r="K51" s="5">
        <f t="shared" si="106"/>
        <v>0.25</v>
      </c>
      <c r="L51" s="8">
        <f t="shared" si="96"/>
        <v>0.3125</v>
      </c>
      <c r="M51" s="41">
        <f t="shared" si="97"/>
        <v>0.33</v>
      </c>
      <c r="O51" s="5">
        <f t="shared" si="107"/>
        <v>0</v>
      </c>
      <c r="P51" s="8">
        <f t="shared" si="98"/>
        <v>0</v>
      </c>
      <c r="Q51" s="41">
        <f t="shared" si="99"/>
        <v>0</v>
      </c>
      <c r="R51" s="4">
        <v>0.2</v>
      </c>
      <c r="S51" s="5">
        <f t="shared" si="108"/>
        <v>0.05</v>
      </c>
      <c r="T51" s="8">
        <f t="shared" si="100"/>
        <v>6.25E-2</v>
      </c>
      <c r="U51" s="41">
        <f t="shared" si="101"/>
        <v>6.6000000000000003E-2</v>
      </c>
      <c r="V51" s="4">
        <v>0.5</v>
      </c>
      <c r="W51" s="5">
        <f t="shared" si="109"/>
        <v>0.125</v>
      </c>
      <c r="X51" s="8">
        <f t="shared" si="102"/>
        <v>0.15625</v>
      </c>
      <c r="Y51" s="41">
        <f t="shared" si="103"/>
        <v>0.16500000000000001</v>
      </c>
      <c r="Z51" s="4">
        <v>0.4</v>
      </c>
      <c r="AA51" s="5">
        <f t="shared" si="110"/>
        <v>0.1</v>
      </c>
      <c r="AB51" s="8">
        <f t="shared" si="104"/>
        <v>0.125</v>
      </c>
      <c r="AC51" s="41">
        <f t="shared" si="105"/>
        <v>0.13200000000000001</v>
      </c>
    </row>
    <row r="52" spans="1:29" s="4" customFormat="1" x14ac:dyDescent="0.35">
      <c r="A52" s="11" t="str">
        <f>'1_Fire_Script'!A52</f>
        <v>eWOODY_FUEL_SOUND_WOOD_LOADINGS_ZERO_TO_THREE_INCHES_ZERO_TO_QUARTER_INCH</v>
      </c>
      <c r="B52" t="s">
        <v>328</v>
      </c>
      <c r="C52" s="35">
        <v>0.25</v>
      </c>
      <c r="D52" s="27">
        <v>1.25</v>
      </c>
      <c r="E52" s="31">
        <f>1/(0.25*1.25)*0.33</f>
        <v>1.056</v>
      </c>
      <c r="F52" s="4">
        <v>1</v>
      </c>
      <c r="G52" s="5">
        <f t="shared" si="66"/>
        <v>0.25</v>
      </c>
      <c r="H52" s="8">
        <f t="shared" si="94"/>
        <v>0.3125</v>
      </c>
      <c r="I52" s="41">
        <f t="shared" si="95"/>
        <v>0.33</v>
      </c>
      <c r="J52" s="4">
        <v>0.5</v>
      </c>
      <c r="K52" s="5">
        <f t="shared" si="106"/>
        <v>0.125</v>
      </c>
      <c r="L52" s="8">
        <f t="shared" si="96"/>
        <v>0.15625</v>
      </c>
      <c r="M52" s="41">
        <f t="shared" si="97"/>
        <v>0.16500000000000001</v>
      </c>
      <c r="O52" s="5">
        <f t="shared" si="107"/>
        <v>0</v>
      </c>
      <c r="P52" s="8">
        <f t="shared" si="98"/>
        <v>0</v>
      </c>
      <c r="Q52" s="41">
        <f t="shared" si="99"/>
        <v>0</v>
      </c>
      <c r="R52" s="4">
        <v>0.1</v>
      </c>
      <c r="S52" s="5">
        <f t="shared" si="108"/>
        <v>2.5000000000000001E-2</v>
      </c>
      <c r="T52" s="8">
        <f t="shared" si="100"/>
        <v>3.125E-2</v>
      </c>
      <c r="U52" s="41">
        <f t="shared" si="101"/>
        <v>3.3000000000000002E-2</v>
      </c>
      <c r="V52" s="4">
        <v>0.3</v>
      </c>
      <c r="W52" s="5">
        <f t="shared" si="109"/>
        <v>7.4999999999999997E-2</v>
      </c>
      <c r="X52" s="8">
        <f t="shared" si="102"/>
        <v>9.375E-2</v>
      </c>
      <c r="Y52" s="41">
        <f t="shared" si="103"/>
        <v>9.9000000000000005E-2</v>
      </c>
      <c r="Z52" s="4">
        <v>0.02</v>
      </c>
      <c r="AA52" s="5">
        <f t="shared" si="110"/>
        <v>5.0000000000000001E-3</v>
      </c>
      <c r="AB52" s="8">
        <f t="shared" si="104"/>
        <v>6.2500000000000003E-3</v>
      </c>
      <c r="AC52" s="41">
        <f t="shared" si="105"/>
        <v>6.6000000000000008E-3</v>
      </c>
    </row>
    <row r="53" spans="1:29" s="4" customFormat="1" x14ac:dyDescent="0.35">
      <c r="A53" s="11" t="str">
        <f>'1_Fire_Script'!A53</f>
        <v>eWOODY_FUEL_SOUND_WOOD_LOADINGS_GREATER_THAN_THREE_INCHES_THREE_TO_NINE_INCHES</v>
      </c>
      <c r="B53" t="s">
        <v>329</v>
      </c>
      <c r="C53" s="35">
        <v>0.75</v>
      </c>
      <c r="D53" s="27">
        <v>0.75</v>
      </c>
      <c r="E53" s="31">
        <v>0.5</v>
      </c>
      <c r="F53" s="4">
        <v>6</v>
      </c>
      <c r="G53" s="5">
        <f t="shared" si="66"/>
        <v>4.5</v>
      </c>
      <c r="H53" s="8">
        <f t="shared" si="94"/>
        <v>3.375</v>
      </c>
      <c r="I53" s="41">
        <f t="shared" si="95"/>
        <v>1.6875</v>
      </c>
      <c r="J53" s="4">
        <v>0</v>
      </c>
      <c r="K53" s="5">
        <f t="shared" si="106"/>
        <v>0</v>
      </c>
      <c r="L53" s="8">
        <f t="shared" si="96"/>
        <v>0</v>
      </c>
      <c r="M53" s="41">
        <f t="shared" si="97"/>
        <v>0</v>
      </c>
      <c r="O53" s="5">
        <f t="shared" si="107"/>
        <v>0</v>
      </c>
      <c r="P53" s="8">
        <f t="shared" si="98"/>
        <v>0</v>
      </c>
      <c r="Q53" s="41">
        <f t="shared" si="99"/>
        <v>0</v>
      </c>
      <c r="R53" s="4">
        <v>1</v>
      </c>
      <c r="S53" s="5">
        <f t="shared" si="108"/>
        <v>0.75</v>
      </c>
      <c r="T53" s="8">
        <f t="shared" si="100"/>
        <v>0.5625</v>
      </c>
      <c r="U53" s="41">
        <f t="shared" si="101"/>
        <v>0.28125</v>
      </c>
      <c r="V53" s="4">
        <v>1.2</v>
      </c>
      <c r="W53" s="5">
        <f t="shared" si="109"/>
        <v>0.89999999999999991</v>
      </c>
      <c r="X53" s="8">
        <f t="shared" si="102"/>
        <v>0.67499999999999993</v>
      </c>
      <c r="Y53" s="41">
        <f t="shared" si="103"/>
        <v>0.33749999999999997</v>
      </c>
      <c r="Z53" s="4">
        <v>0.5</v>
      </c>
      <c r="AA53" s="5">
        <f t="shared" si="110"/>
        <v>0.375</v>
      </c>
      <c r="AB53" s="8">
        <f t="shared" si="104"/>
        <v>0.28125</v>
      </c>
      <c r="AC53" s="41">
        <f t="shared" si="105"/>
        <v>0.140625</v>
      </c>
    </row>
    <row r="54" spans="1:29" s="4" customFormat="1" x14ac:dyDescent="0.35">
      <c r="A54" s="11" t="str">
        <f>'1_Fire_Script'!A54</f>
        <v>eWOODY_FUEL_SOUND_WOOD_LOADINGS_GREATER_THAN_THREE_INCHES_NINE_TO_TWENTY_INCHES</v>
      </c>
      <c r="B54" t="s">
        <v>330</v>
      </c>
      <c r="C54" s="35">
        <v>0.75</v>
      </c>
      <c r="D54" s="27">
        <v>0.75</v>
      </c>
      <c r="E54" s="31">
        <v>0.5</v>
      </c>
      <c r="F54" s="4">
        <v>12</v>
      </c>
      <c r="G54" s="5">
        <f t="shared" si="66"/>
        <v>9</v>
      </c>
      <c r="H54" s="8">
        <f t="shared" si="94"/>
        <v>6.75</v>
      </c>
      <c r="I54" s="41">
        <f t="shared" si="95"/>
        <v>3.375</v>
      </c>
      <c r="J54" s="4">
        <v>0</v>
      </c>
      <c r="K54" s="5">
        <f t="shared" si="106"/>
        <v>0</v>
      </c>
      <c r="L54" s="8">
        <f t="shared" si="96"/>
        <v>0</v>
      </c>
      <c r="M54" s="41">
        <f t="shared" si="97"/>
        <v>0</v>
      </c>
      <c r="O54" s="5">
        <f t="shared" si="107"/>
        <v>0</v>
      </c>
      <c r="P54" s="8">
        <f t="shared" si="98"/>
        <v>0</v>
      </c>
      <c r="Q54" s="41">
        <f t="shared" si="99"/>
        <v>0</v>
      </c>
      <c r="R54" s="4">
        <v>0</v>
      </c>
      <c r="S54" s="5">
        <f t="shared" si="108"/>
        <v>0</v>
      </c>
      <c r="T54" s="8">
        <f t="shared" si="100"/>
        <v>0</v>
      </c>
      <c r="U54" s="41">
        <f t="shared" si="101"/>
        <v>0</v>
      </c>
      <c r="V54" s="4">
        <v>0.5</v>
      </c>
      <c r="W54" s="5">
        <f t="shared" si="109"/>
        <v>0.375</v>
      </c>
      <c r="X54" s="8">
        <f t="shared" si="102"/>
        <v>0.28125</v>
      </c>
      <c r="Y54" s="41">
        <f t="shared" si="103"/>
        <v>0.140625</v>
      </c>
      <c r="Z54" s="4">
        <v>0</v>
      </c>
      <c r="AA54" s="5">
        <f t="shared" si="110"/>
        <v>0</v>
      </c>
      <c r="AB54" s="8">
        <f t="shared" si="104"/>
        <v>0</v>
      </c>
      <c r="AC54" s="41">
        <f t="shared" si="105"/>
        <v>0</v>
      </c>
    </row>
    <row r="55" spans="1:29" s="4" customFormat="1" x14ac:dyDescent="0.35">
      <c r="A55" s="11" t="str">
        <f>'1_Fire_Script'!A55</f>
        <v>eWOODY_FUEL_SOUND_WOOD_LOADINGS_GREATER_THAN_THREE_INCHES_GREATER_THAN_TWENTY_INCHES</v>
      </c>
      <c r="B55" t="s">
        <v>331</v>
      </c>
      <c r="C55" s="35">
        <v>0.75</v>
      </c>
      <c r="D55" s="27">
        <v>0.75</v>
      </c>
      <c r="E55" s="31">
        <v>0.5</v>
      </c>
      <c r="F55" s="4">
        <v>0</v>
      </c>
      <c r="G55" s="5">
        <f t="shared" si="66"/>
        <v>0</v>
      </c>
      <c r="H55" s="8">
        <f t="shared" si="94"/>
        <v>0</v>
      </c>
      <c r="I55" s="41">
        <f t="shared" si="95"/>
        <v>0</v>
      </c>
      <c r="J55" s="4">
        <v>0</v>
      </c>
      <c r="K55" s="5">
        <f t="shared" si="106"/>
        <v>0</v>
      </c>
      <c r="L55" s="8">
        <f t="shared" si="96"/>
        <v>0</v>
      </c>
      <c r="M55" s="41">
        <f t="shared" si="97"/>
        <v>0</v>
      </c>
      <c r="O55" s="5">
        <f t="shared" si="107"/>
        <v>0</v>
      </c>
      <c r="P55" s="8">
        <f t="shared" si="98"/>
        <v>0</v>
      </c>
      <c r="Q55" s="41">
        <f t="shared" si="99"/>
        <v>0</v>
      </c>
      <c r="R55" s="4">
        <v>0</v>
      </c>
      <c r="S55" s="5">
        <f t="shared" si="108"/>
        <v>0</v>
      </c>
      <c r="T55" s="8">
        <f t="shared" si="100"/>
        <v>0</v>
      </c>
      <c r="U55" s="41">
        <f t="shared" si="101"/>
        <v>0</v>
      </c>
      <c r="V55" s="4">
        <v>0.5</v>
      </c>
      <c r="W55" s="5">
        <f t="shared" si="109"/>
        <v>0.375</v>
      </c>
      <c r="X55" s="8">
        <f t="shared" si="102"/>
        <v>0.28125</v>
      </c>
      <c r="Y55" s="41">
        <f t="shared" si="103"/>
        <v>0.140625</v>
      </c>
      <c r="Z55" s="4">
        <v>0</v>
      </c>
      <c r="AA55" s="5">
        <f t="shared" si="110"/>
        <v>0</v>
      </c>
      <c r="AB55" s="8">
        <f t="shared" si="104"/>
        <v>0</v>
      </c>
      <c r="AC55" s="41">
        <f t="shared" si="105"/>
        <v>0</v>
      </c>
    </row>
    <row r="56" spans="1:29" s="4" customFormat="1" x14ac:dyDescent="0.35">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06"/>
        <v>0</v>
      </c>
      <c r="L56" s="8">
        <f>K56+(K53*0.25)</f>
        <v>0</v>
      </c>
      <c r="M56" s="41">
        <f>L56+(L53*0.5)</f>
        <v>0</v>
      </c>
      <c r="O56" s="5">
        <f t="shared" si="107"/>
        <v>0</v>
      </c>
      <c r="P56" s="8">
        <f>O56+(O53*0.25)</f>
        <v>0</v>
      </c>
      <c r="Q56" s="41">
        <f>P56+(P53*0.5)</f>
        <v>0</v>
      </c>
      <c r="R56" s="4">
        <v>0.5</v>
      </c>
      <c r="S56" s="5">
        <f t="shared" si="108"/>
        <v>0.375</v>
      </c>
      <c r="T56" s="8">
        <f>S56+(S53*0.25)</f>
        <v>0.5625</v>
      </c>
      <c r="U56" s="41">
        <f>T56+(T53*0.5)</f>
        <v>0.84375</v>
      </c>
      <c r="V56" s="4">
        <v>0.75</v>
      </c>
      <c r="W56" s="5">
        <f t="shared" si="109"/>
        <v>0.5625</v>
      </c>
      <c r="X56" s="8">
        <f>W56+(W53*0.25)</f>
        <v>0.78749999999999998</v>
      </c>
      <c r="Y56" s="41">
        <f>X56+(X53*0.5)</f>
        <v>1.125</v>
      </c>
      <c r="AA56" s="5">
        <f t="shared" si="110"/>
        <v>0</v>
      </c>
      <c r="AB56" s="8">
        <f>AA56+(AA53*0.25)</f>
        <v>9.375E-2</v>
      </c>
      <c r="AC56" s="41">
        <f>AB56+(AB53*0.5)</f>
        <v>0.234375</v>
      </c>
    </row>
    <row r="57" spans="1:29" s="4" customFormat="1" x14ac:dyDescent="0.35">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06"/>
        <v>0</v>
      </c>
      <c r="L57" s="8">
        <f>K57+(K54*0.25)</f>
        <v>0</v>
      </c>
      <c r="M57" s="41">
        <f>L57+(L54*0.5)</f>
        <v>0</v>
      </c>
      <c r="O57" s="5">
        <f t="shared" si="107"/>
        <v>0</v>
      </c>
      <c r="P57" s="8">
        <f>O57+(O54*0.25)</f>
        <v>0</v>
      </c>
      <c r="Q57" s="41">
        <f>P57+(P54*0.5)</f>
        <v>0</v>
      </c>
      <c r="R57" s="4">
        <v>0</v>
      </c>
      <c r="S57" s="5">
        <f t="shared" si="108"/>
        <v>0</v>
      </c>
      <c r="T57" s="8">
        <f>S57+(S54*0.25)</f>
        <v>0</v>
      </c>
      <c r="U57" s="41">
        <f>T57+(T54*0.5)</f>
        <v>0</v>
      </c>
      <c r="V57" s="4">
        <v>0.3</v>
      </c>
      <c r="W57" s="5">
        <f t="shared" si="109"/>
        <v>0.22499999999999998</v>
      </c>
      <c r="X57" s="8">
        <f>W57+(W54*0.25)</f>
        <v>0.31874999999999998</v>
      </c>
      <c r="Y57" s="41">
        <f>X57+(X54*0.5)</f>
        <v>0.45937499999999998</v>
      </c>
      <c r="AA57" s="5">
        <f t="shared" si="110"/>
        <v>0</v>
      </c>
      <c r="AB57" s="8">
        <f>AA57+(AA54*0.25)</f>
        <v>0</v>
      </c>
      <c r="AC57" s="41">
        <f>AB57+(AB54*0.5)</f>
        <v>0</v>
      </c>
    </row>
    <row r="58" spans="1:29" s="4" customFormat="1" x14ac:dyDescent="0.35">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06"/>
        <v>0</v>
      </c>
      <c r="L58" s="8">
        <f>K58+(K55*0.25)</f>
        <v>0</v>
      </c>
      <c r="M58" s="41">
        <f>L58+(L55*0.5)</f>
        <v>0</v>
      </c>
      <c r="O58" s="5">
        <f t="shared" si="107"/>
        <v>0</v>
      </c>
      <c r="P58" s="8">
        <f>O58+(O55*0.25)</f>
        <v>0</v>
      </c>
      <c r="Q58" s="41">
        <f>P58+(P55*0.5)</f>
        <v>0</v>
      </c>
      <c r="R58" s="4">
        <v>0</v>
      </c>
      <c r="S58" s="5">
        <f t="shared" si="108"/>
        <v>0</v>
      </c>
      <c r="T58" s="8">
        <f>S58+(S55*0.25)</f>
        <v>0</v>
      </c>
      <c r="U58" s="41">
        <f>T58+(T55*0.5)</f>
        <v>0</v>
      </c>
      <c r="V58" s="4">
        <v>0</v>
      </c>
      <c r="W58" s="5">
        <f t="shared" si="109"/>
        <v>0</v>
      </c>
      <c r="X58" s="8">
        <f>W58+(W55*0.25)</f>
        <v>9.375E-2</v>
      </c>
      <c r="Y58" s="41">
        <f>X58+(X55*0.5)</f>
        <v>0.234375</v>
      </c>
      <c r="AA58" s="5">
        <f t="shared" si="110"/>
        <v>0</v>
      </c>
      <c r="AB58" s="8">
        <f>AA58+(AA55*0.25)</f>
        <v>0</v>
      </c>
      <c r="AC58" s="41">
        <f>AB58+(AB55*0.5)</f>
        <v>0</v>
      </c>
    </row>
    <row r="59" spans="1:29" s="4" customFormat="1" x14ac:dyDescent="0.35">
      <c r="A59" s="11" t="str">
        <f>'1_Fire_Script'!A59</f>
        <v>eWOODY_FUEL_STUMPS_SOUND_DIAMETER</v>
      </c>
      <c r="B59" t="s">
        <v>335</v>
      </c>
      <c r="C59" s="35"/>
      <c r="D59" s="27"/>
      <c r="E59" s="28"/>
      <c r="F59" s="4">
        <v>9.6</v>
      </c>
      <c r="G59" s="5">
        <f>F59</f>
        <v>9.6</v>
      </c>
      <c r="H59" s="8">
        <f t="shared" ref="H59:I77" si="111">G59</f>
        <v>9.6</v>
      </c>
      <c r="I59" s="40">
        <f>H59</f>
        <v>9.6</v>
      </c>
      <c r="K59" s="5">
        <f>J59</f>
        <v>0</v>
      </c>
      <c r="L59" s="8">
        <f t="shared" ref="L59:L77" si="112">K59</f>
        <v>0</v>
      </c>
      <c r="M59" s="40">
        <f>L59</f>
        <v>0</v>
      </c>
      <c r="O59" s="5">
        <f>N59</f>
        <v>0</v>
      </c>
      <c r="P59" s="8">
        <f t="shared" ref="P59:P77" si="113">O59</f>
        <v>0</v>
      </c>
      <c r="Q59" s="40">
        <f>P59</f>
        <v>0</v>
      </c>
      <c r="R59" s="4">
        <v>3.5</v>
      </c>
      <c r="S59" s="5">
        <f>R59</f>
        <v>3.5</v>
      </c>
      <c r="T59" s="8">
        <f t="shared" ref="T59:T77" si="114">S59</f>
        <v>3.5</v>
      </c>
      <c r="U59" s="40">
        <f>T59</f>
        <v>3.5</v>
      </c>
      <c r="W59" s="5">
        <f>V59</f>
        <v>0</v>
      </c>
      <c r="X59" s="8">
        <f t="shared" ref="X59:X77" si="115">W59</f>
        <v>0</v>
      </c>
      <c r="Y59" s="40">
        <f>X59</f>
        <v>0</v>
      </c>
      <c r="AA59" s="5">
        <f>Z59</f>
        <v>0</v>
      </c>
      <c r="AB59" s="8">
        <f t="shared" ref="AB59:AB77" si="116">AA59</f>
        <v>0</v>
      </c>
      <c r="AC59" s="40">
        <f>AB59</f>
        <v>0</v>
      </c>
    </row>
    <row r="60" spans="1:29" s="4" customFormat="1" x14ac:dyDescent="0.35">
      <c r="A60" s="11" t="str">
        <f>'1_Fire_Script'!A60</f>
        <v>eWOODY_FUEL_STUMPS_SOUND_HEIGHT</v>
      </c>
      <c r="B60" t="s">
        <v>336</v>
      </c>
      <c r="C60" s="35"/>
      <c r="D60" s="27"/>
      <c r="E60" s="28"/>
      <c r="F60" s="4">
        <v>0.4</v>
      </c>
      <c r="G60" s="5">
        <f>F60</f>
        <v>0.4</v>
      </c>
      <c r="H60" s="8">
        <f t="shared" si="111"/>
        <v>0.4</v>
      </c>
      <c r="I60" s="40">
        <f t="shared" si="111"/>
        <v>0.4</v>
      </c>
      <c r="K60" s="5">
        <f>J60</f>
        <v>0</v>
      </c>
      <c r="L60" s="8">
        <f t="shared" si="112"/>
        <v>0</v>
      </c>
      <c r="M60" s="40">
        <f t="shared" ref="M60:M77" si="117">L60</f>
        <v>0</v>
      </c>
      <c r="O60" s="5">
        <f>N60</f>
        <v>0</v>
      </c>
      <c r="P60" s="8">
        <f t="shared" si="113"/>
        <v>0</v>
      </c>
      <c r="Q60" s="40">
        <f t="shared" ref="Q60:Q77" si="118">P60</f>
        <v>0</v>
      </c>
      <c r="R60" s="4">
        <v>2</v>
      </c>
      <c r="S60" s="5">
        <f>R60</f>
        <v>2</v>
      </c>
      <c r="T60" s="8">
        <f t="shared" si="114"/>
        <v>2</v>
      </c>
      <c r="U60" s="40">
        <f t="shared" ref="U60:U77" si="119">T60</f>
        <v>2</v>
      </c>
      <c r="W60" s="5">
        <f>V60</f>
        <v>0</v>
      </c>
      <c r="X60" s="8">
        <f t="shared" si="115"/>
        <v>0</v>
      </c>
      <c r="Y60" s="40">
        <f t="shared" ref="Y60:Y77" si="120">X60</f>
        <v>0</v>
      </c>
      <c r="AA60" s="5">
        <f>Z60</f>
        <v>0</v>
      </c>
      <c r="AB60" s="8">
        <f t="shared" si="116"/>
        <v>0</v>
      </c>
      <c r="AC60" s="40">
        <f t="shared" ref="AC60:AC77" si="121">AB60</f>
        <v>0</v>
      </c>
    </row>
    <row r="61" spans="1:29" s="4" customFormat="1" x14ac:dyDescent="0.35">
      <c r="A61" s="11" t="str">
        <f>'1_Fire_Script'!A61</f>
        <v>eWOODY_FUEL_STUMPS_SOUND_STEM_DENSITY</v>
      </c>
      <c r="B61" t="s">
        <v>337</v>
      </c>
      <c r="C61" s="35"/>
      <c r="D61" s="27"/>
      <c r="E61" s="28"/>
      <c r="F61" s="4">
        <v>115</v>
      </c>
      <c r="G61" s="5">
        <f>F61</f>
        <v>115</v>
      </c>
      <c r="H61" s="8">
        <f t="shared" si="111"/>
        <v>115</v>
      </c>
      <c r="I61" s="40">
        <f t="shared" si="111"/>
        <v>115</v>
      </c>
      <c r="K61" s="5">
        <f>J61</f>
        <v>0</v>
      </c>
      <c r="L61" s="8">
        <f t="shared" si="112"/>
        <v>0</v>
      </c>
      <c r="M61" s="40">
        <f t="shared" si="117"/>
        <v>0</v>
      </c>
      <c r="O61" s="5">
        <f>N61</f>
        <v>0</v>
      </c>
      <c r="P61" s="8">
        <f t="shared" si="113"/>
        <v>0</v>
      </c>
      <c r="Q61" s="40">
        <f t="shared" si="118"/>
        <v>0</v>
      </c>
      <c r="R61" s="4">
        <v>50</v>
      </c>
      <c r="S61" s="5">
        <f>R61</f>
        <v>50</v>
      </c>
      <c r="T61" s="8">
        <f t="shared" si="114"/>
        <v>50</v>
      </c>
      <c r="U61" s="40">
        <f t="shared" si="119"/>
        <v>50</v>
      </c>
      <c r="W61" s="5">
        <f>V61</f>
        <v>0</v>
      </c>
      <c r="X61" s="8">
        <f t="shared" si="115"/>
        <v>0</v>
      </c>
      <c r="Y61" s="40">
        <f t="shared" si="120"/>
        <v>0</v>
      </c>
      <c r="AA61" s="5">
        <f>Z61</f>
        <v>0</v>
      </c>
      <c r="AB61" s="8">
        <f t="shared" si="116"/>
        <v>0</v>
      </c>
      <c r="AC61" s="40">
        <f t="shared" si="121"/>
        <v>0</v>
      </c>
    </row>
    <row r="62" spans="1:29" s="4" customFormat="1" x14ac:dyDescent="0.35">
      <c r="A62" s="11" t="str">
        <f>'1_Fire_Script'!A62</f>
        <v>eWOODY_FUEL_STUMPS_ROTTEN_DIAMETER</v>
      </c>
      <c r="B62" t="s">
        <v>338</v>
      </c>
      <c r="C62" s="35">
        <v>0.75</v>
      </c>
      <c r="D62" s="27"/>
      <c r="E62" s="28"/>
      <c r="F62" s="4">
        <v>9.6</v>
      </c>
      <c r="G62" s="5">
        <f t="shared" ref="G62:G70" si="122">$C62*F62</f>
        <v>7.1999999999999993</v>
      </c>
      <c r="H62" s="8">
        <f t="shared" si="111"/>
        <v>7.1999999999999993</v>
      </c>
      <c r="I62" s="40">
        <f t="shared" si="111"/>
        <v>7.1999999999999993</v>
      </c>
      <c r="K62" s="5">
        <f t="shared" ref="K62:K70" si="123">$C62*J62</f>
        <v>0</v>
      </c>
      <c r="L62" s="8">
        <f t="shared" si="112"/>
        <v>0</v>
      </c>
      <c r="M62" s="40">
        <f t="shared" si="117"/>
        <v>0</v>
      </c>
      <c r="O62" s="5">
        <f t="shared" ref="O62:O70" si="124">$C62*N62</f>
        <v>0</v>
      </c>
      <c r="P62" s="8">
        <f t="shared" si="113"/>
        <v>0</v>
      </c>
      <c r="Q62" s="40">
        <f t="shared" si="118"/>
        <v>0</v>
      </c>
      <c r="R62" s="4">
        <v>3.5</v>
      </c>
      <c r="S62" s="5">
        <f t="shared" ref="S62:S70" si="125">$C62*R62</f>
        <v>2.625</v>
      </c>
      <c r="T62" s="8">
        <f t="shared" si="114"/>
        <v>2.625</v>
      </c>
      <c r="U62" s="40">
        <f t="shared" si="119"/>
        <v>2.625</v>
      </c>
      <c r="V62" s="4">
        <v>10</v>
      </c>
      <c r="W62" s="5">
        <f t="shared" ref="W62:W70" si="126">$C62*V62</f>
        <v>7.5</v>
      </c>
      <c r="X62" s="8">
        <f t="shared" si="115"/>
        <v>7.5</v>
      </c>
      <c r="Y62" s="40">
        <f t="shared" si="120"/>
        <v>7.5</v>
      </c>
      <c r="Z62" s="4">
        <v>10</v>
      </c>
      <c r="AA62" s="5">
        <f t="shared" ref="AA62:AA70" si="127">$C62*Z62</f>
        <v>7.5</v>
      </c>
      <c r="AB62" s="8">
        <f t="shared" si="116"/>
        <v>7.5</v>
      </c>
      <c r="AC62" s="40">
        <f t="shared" si="121"/>
        <v>7.5</v>
      </c>
    </row>
    <row r="63" spans="1:29" s="4" customFormat="1" x14ac:dyDescent="0.35">
      <c r="A63" s="11" t="str">
        <f>'1_Fire_Script'!A63</f>
        <v>eWOODY_FUEL_STUMPS_ROTTEN_HEIGHT</v>
      </c>
      <c r="B63" t="s">
        <v>339</v>
      </c>
      <c r="C63" s="35">
        <v>0.75</v>
      </c>
      <c r="D63" s="27"/>
      <c r="E63" s="28"/>
      <c r="F63" s="4">
        <v>0.4</v>
      </c>
      <c r="G63" s="5">
        <f t="shared" si="122"/>
        <v>0.30000000000000004</v>
      </c>
      <c r="H63" s="8">
        <f t="shared" si="111"/>
        <v>0.30000000000000004</v>
      </c>
      <c r="I63" s="40">
        <f t="shared" si="111"/>
        <v>0.30000000000000004</v>
      </c>
      <c r="K63" s="5">
        <f t="shared" si="123"/>
        <v>0</v>
      </c>
      <c r="L63" s="8">
        <f t="shared" si="112"/>
        <v>0</v>
      </c>
      <c r="M63" s="40">
        <f t="shared" si="117"/>
        <v>0</v>
      </c>
      <c r="O63" s="5">
        <f t="shared" si="124"/>
        <v>0</v>
      </c>
      <c r="P63" s="8">
        <f t="shared" si="113"/>
        <v>0</v>
      </c>
      <c r="Q63" s="40">
        <f t="shared" si="118"/>
        <v>0</v>
      </c>
      <c r="R63" s="4">
        <v>2</v>
      </c>
      <c r="S63" s="5">
        <f t="shared" si="125"/>
        <v>1.5</v>
      </c>
      <c r="T63" s="8">
        <f t="shared" si="114"/>
        <v>1.5</v>
      </c>
      <c r="U63" s="40">
        <f t="shared" si="119"/>
        <v>1.5</v>
      </c>
      <c r="V63" s="4">
        <v>1</v>
      </c>
      <c r="W63" s="5">
        <f t="shared" si="126"/>
        <v>0.75</v>
      </c>
      <c r="X63" s="8">
        <f t="shared" si="115"/>
        <v>0.75</v>
      </c>
      <c r="Y63" s="40">
        <f t="shared" si="120"/>
        <v>0.75</v>
      </c>
      <c r="Z63" s="4">
        <v>1</v>
      </c>
      <c r="AA63" s="5">
        <f t="shared" si="127"/>
        <v>0.75</v>
      </c>
      <c r="AB63" s="8">
        <f t="shared" si="116"/>
        <v>0.75</v>
      </c>
      <c r="AC63" s="40">
        <f t="shared" si="121"/>
        <v>0.75</v>
      </c>
    </row>
    <row r="64" spans="1:29" s="4" customFormat="1" x14ac:dyDescent="0.35">
      <c r="A64" s="11" t="str">
        <f>'1_Fire_Script'!A64</f>
        <v>eWOODY_FUEL_STUMPS_ROTTEN_STEM_DENSITY</v>
      </c>
      <c r="B64" t="s">
        <v>340</v>
      </c>
      <c r="C64" s="35">
        <v>0.75</v>
      </c>
      <c r="D64" s="27"/>
      <c r="E64" s="28"/>
      <c r="F64" s="4">
        <v>115</v>
      </c>
      <c r="G64" s="5">
        <f t="shared" si="122"/>
        <v>86.25</v>
      </c>
      <c r="H64" s="8">
        <f t="shared" si="111"/>
        <v>86.25</v>
      </c>
      <c r="I64" s="40">
        <f t="shared" si="111"/>
        <v>86.25</v>
      </c>
      <c r="K64" s="5">
        <f t="shared" si="123"/>
        <v>0</v>
      </c>
      <c r="L64" s="8">
        <f t="shared" si="112"/>
        <v>0</v>
      </c>
      <c r="M64" s="40">
        <f t="shared" si="117"/>
        <v>0</v>
      </c>
      <c r="O64" s="5">
        <f t="shared" si="124"/>
        <v>0</v>
      </c>
      <c r="P64" s="8">
        <f t="shared" si="113"/>
        <v>0</v>
      </c>
      <c r="Q64" s="40">
        <f t="shared" si="118"/>
        <v>0</v>
      </c>
      <c r="R64" s="4">
        <v>50</v>
      </c>
      <c r="S64" s="5">
        <f t="shared" si="125"/>
        <v>37.5</v>
      </c>
      <c r="T64" s="8">
        <f t="shared" si="114"/>
        <v>37.5</v>
      </c>
      <c r="U64" s="40">
        <f t="shared" si="119"/>
        <v>37.5</v>
      </c>
      <c r="V64" s="4">
        <v>5</v>
      </c>
      <c r="W64" s="5">
        <f t="shared" si="126"/>
        <v>3.75</v>
      </c>
      <c r="X64" s="8">
        <f t="shared" si="115"/>
        <v>3.75</v>
      </c>
      <c r="Y64" s="40">
        <f t="shared" si="120"/>
        <v>3.75</v>
      </c>
      <c r="Z64" s="4">
        <v>3</v>
      </c>
      <c r="AA64" s="5">
        <f t="shared" si="127"/>
        <v>2.25</v>
      </c>
      <c r="AB64" s="8">
        <f t="shared" si="116"/>
        <v>2.25</v>
      </c>
      <c r="AC64" s="40">
        <f t="shared" si="121"/>
        <v>2.25</v>
      </c>
    </row>
    <row r="65" spans="1:29" s="4" customFormat="1" x14ac:dyDescent="0.35">
      <c r="A65" s="11" t="str">
        <f>'1_Fire_Script'!A65</f>
        <v>eWOODY_FUEL_STUMPS_LIGHTERED_PITCHY_DIAMETER</v>
      </c>
      <c r="B65" t="s">
        <v>338</v>
      </c>
      <c r="C65" s="35">
        <v>0.75</v>
      </c>
      <c r="D65" s="27"/>
      <c r="E65" s="28"/>
      <c r="G65" s="5">
        <f t="shared" si="122"/>
        <v>0</v>
      </c>
      <c r="H65" s="8">
        <f t="shared" si="111"/>
        <v>0</v>
      </c>
      <c r="I65" s="40">
        <f t="shared" si="111"/>
        <v>0</v>
      </c>
      <c r="K65" s="5">
        <f t="shared" si="123"/>
        <v>0</v>
      </c>
      <c r="L65" s="8">
        <f t="shared" si="112"/>
        <v>0</v>
      </c>
      <c r="M65" s="40">
        <f t="shared" si="117"/>
        <v>0</v>
      </c>
      <c r="O65" s="5">
        <f t="shared" si="124"/>
        <v>0</v>
      </c>
      <c r="P65" s="8">
        <f t="shared" si="113"/>
        <v>0</v>
      </c>
      <c r="Q65" s="40">
        <f t="shared" si="118"/>
        <v>0</v>
      </c>
      <c r="S65" s="5">
        <f t="shared" si="125"/>
        <v>0</v>
      </c>
      <c r="T65" s="8">
        <f t="shared" si="114"/>
        <v>0</v>
      </c>
      <c r="U65" s="40">
        <f t="shared" si="119"/>
        <v>0</v>
      </c>
      <c r="W65" s="5">
        <f t="shared" si="126"/>
        <v>0</v>
      </c>
      <c r="X65" s="8">
        <f t="shared" si="115"/>
        <v>0</v>
      </c>
      <c r="Y65" s="40">
        <f t="shared" si="120"/>
        <v>0</v>
      </c>
      <c r="AA65" s="5">
        <f t="shared" si="127"/>
        <v>0</v>
      </c>
      <c r="AB65" s="8">
        <f t="shared" si="116"/>
        <v>0</v>
      </c>
      <c r="AC65" s="40">
        <f t="shared" si="121"/>
        <v>0</v>
      </c>
    </row>
    <row r="66" spans="1:29" s="4" customFormat="1" x14ac:dyDescent="0.35">
      <c r="A66" s="11" t="str">
        <f>'1_Fire_Script'!A66</f>
        <v>eWOODY_FUEL_STUMPS_LIGHTERED_PITCHY_HEIGHT</v>
      </c>
      <c r="B66" t="s">
        <v>339</v>
      </c>
      <c r="C66" s="35">
        <v>0.75</v>
      </c>
      <c r="D66" s="27"/>
      <c r="E66" s="28"/>
      <c r="G66" s="5">
        <f t="shared" si="122"/>
        <v>0</v>
      </c>
      <c r="H66" s="8">
        <f t="shared" si="111"/>
        <v>0</v>
      </c>
      <c r="I66" s="40">
        <f t="shared" si="111"/>
        <v>0</v>
      </c>
      <c r="K66" s="5">
        <f t="shared" si="123"/>
        <v>0</v>
      </c>
      <c r="L66" s="8">
        <f t="shared" si="112"/>
        <v>0</v>
      </c>
      <c r="M66" s="40">
        <f t="shared" si="117"/>
        <v>0</v>
      </c>
      <c r="O66" s="5">
        <f t="shared" si="124"/>
        <v>0</v>
      </c>
      <c r="P66" s="8">
        <f t="shared" si="113"/>
        <v>0</v>
      </c>
      <c r="Q66" s="40">
        <f t="shared" si="118"/>
        <v>0</v>
      </c>
      <c r="S66" s="5">
        <f t="shared" si="125"/>
        <v>0</v>
      </c>
      <c r="T66" s="8">
        <f t="shared" si="114"/>
        <v>0</v>
      </c>
      <c r="U66" s="40">
        <f t="shared" si="119"/>
        <v>0</v>
      </c>
      <c r="W66" s="5">
        <f t="shared" si="126"/>
        <v>0</v>
      </c>
      <c r="X66" s="8">
        <f t="shared" si="115"/>
        <v>0</v>
      </c>
      <c r="Y66" s="40">
        <f t="shared" si="120"/>
        <v>0</v>
      </c>
      <c r="AA66" s="5">
        <f t="shared" si="127"/>
        <v>0</v>
      </c>
      <c r="AB66" s="8">
        <f t="shared" si="116"/>
        <v>0</v>
      </c>
      <c r="AC66" s="40">
        <f t="shared" si="121"/>
        <v>0</v>
      </c>
    </row>
    <row r="67" spans="1:29" s="4" customFormat="1" x14ac:dyDescent="0.35">
      <c r="A67" s="11" t="str">
        <f>'1_Fire_Script'!A67</f>
        <v>eWOODY_FUEL_STUMPS_LIGHTERED_PITCHY_STEM_DENSITY</v>
      </c>
      <c r="B67" t="s">
        <v>340</v>
      </c>
      <c r="C67" s="35">
        <v>0.75</v>
      </c>
      <c r="D67" s="27"/>
      <c r="E67" s="28"/>
      <c r="G67" s="5">
        <f t="shared" si="122"/>
        <v>0</v>
      </c>
      <c r="H67" s="8">
        <f t="shared" si="111"/>
        <v>0</v>
      </c>
      <c r="I67" s="40">
        <f t="shared" si="111"/>
        <v>0</v>
      </c>
      <c r="K67" s="5">
        <f t="shared" si="123"/>
        <v>0</v>
      </c>
      <c r="L67" s="8">
        <f t="shared" si="112"/>
        <v>0</v>
      </c>
      <c r="M67" s="40">
        <f t="shared" si="117"/>
        <v>0</v>
      </c>
      <c r="O67" s="5">
        <f t="shared" si="124"/>
        <v>0</v>
      </c>
      <c r="P67" s="8">
        <f t="shared" si="113"/>
        <v>0</v>
      </c>
      <c r="Q67" s="40">
        <f t="shared" si="118"/>
        <v>0</v>
      </c>
      <c r="S67" s="5">
        <f t="shared" si="125"/>
        <v>0</v>
      </c>
      <c r="T67" s="8">
        <f t="shared" si="114"/>
        <v>0</v>
      </c>
      <c r="U67" s="40">
        <f t="shared" si="119"/>
        <v>0</v>
      </c>
      <c r="W67" s="5">
        <f t="shared" si="126"/>
        <v>0</v>
      </c>
      <c r="X67" s="8">
        <f t="shared" si="115"/>
        <v>0</v>
      </c>
      <c r="Y67" s="40">
        <f t="shared" si="120"/>
        <v>0</v>
      </c>
      <c r="AA67" s="5">
        <f t="shared" si="127"/>
        <v>0</v>
      </c>
      <c r="AB67" s="8">
        <f t="shared" si="116"/>
        <v>0</v>
      </c>
      <c r="AC67" s="40">
        <f t="shared" si="121"/>
        <v>0</v>
      </c>
    </row>
    <row r="68" spans="1:29" s="4" customFormat="1" x14ac:dyDescent="0.35">
      <c r="A68" s="11" t="str">
        <f>'1_Fire_Script'!A68</f>
        <v>eWOODY_FUEL_PILES_CLEAN_LOADING</v>
      </c>
      <c r="B68" t="s">
        <v>341</v>
      </c>
      <c r="C68" s="35">
        <v>0.5</v>
      </c>
      <c r="D68" s="27"/>
      <c r="E68" s="28"/>
      <c r="F68" s="4">
        <v>7.8118999999999994E-2</v>
      </c>
      <c r="G68" s="5">
        <f t="shared" si="122"/>
        <v>3.9059499999999997E-2</v>
      </c>
      <c r="H68" s="8">
        <f t="shared" si="111"/>
        <v>3.9059499999999997E-2</v>
      </c>
      <c r="I68" s="40">
        <f t="shared" si="111"/>
        <v>3.9059499999999997E-2</v>
      </c>
      <c r="J68" s="4">
        <v>0</v>
      </c>
      <c r="K68" s="5">
        <f t="shared" si="123"/>
        <v>0</v>
      </c>
      <c r="L68" s="8">
        <f t="shared" si="112"/>
        <v>0</v>
      </c>
      <c r="M68" s="40">
        <f t="shared" si="117"/>
        <v>0</v>
      </c>
      <c r="N68" s="4">
        <v>0</v>
      </c>
      <c r="O68" s="5">
        <f t="shared" si="124"/>
        <v>0</v>
      </c>
      <c r="P68" s="8">
        <f t="shared" si="113"/>
        <v>0</v>
      </c>
      <c r="Q68" s="40">
        <f t="shared" si="118"/>
        <v>0</v>
      </c>
      <c r="R68" s="4">
        <v>8.1810999999999995E-2</v>
      </c>
      <c r="S68" s="5">
        <f t="shared" si="125"/>
        <v>4.0905499999999997E-2</v>
      </c>
      <c r="T68" s="8">
        <f t="shared" si="114"/>
        <v>4.0905499999999997E-2</v>
      </c>
      <c r="U68" s="40">
        <f t="shared" si="119"/>
        <v>4.0905499999999997E-2</v>
      </c>
      <c r="V68" s="4">
        <v>0.13589300000000001</v>
      </c>
      <c r="W68" s="5">
        <f t="shared" si="126"/>
        <v>6.7946500000000007E-2</v>
      </c>
      <c r="X68" s="8">
        <f t="shared" si="115"/>
        <v>6.7946500000000007E-2</v>
      </c>
      <c r="Y68" s="40">
        <f t="shared" si="120"/>
        <v>6.7946500000000007E-2</v>
      </c>
      <c r="Z68" s="4">
        <v>0</v>
      </c>
      <c r="AA68" s="5">
        <f t="shared" si="127"/>
        <v>0</v>
      </c>
      <c r="AB68" s="8">
        <f t="shared" si="116"/>
        <v>0</v>
      </c>
      <c r="AC68" s="40">
        <f t="shared" si="121"/>
        <v>0</v>
      </c>
    </row>
    <row r="69" spans="1:29" s="4" customFormat="1" ht="16.5" customHeight="1" x14ac:dyDescent="0.35">
      <c r="A69" s="11" t="str">
        <f>'1_Fire_Script'!A69</f>
        <v>eWOODY_FUEL_PILES_DIRTY_LOADING</v>
      </c>
      <c r="B69" t="s">
        <v>342</v>
      </c>
      <c r="C69" s="35">
        <v>0.5</v>
      </c>
      <c r="D69" s="27"/>
      <c r="E69" s="28"/>
      <c r="F69" s="4">
        <v>0</v>
      </c>
      <c r="G69" s="5">
        <f t="shared" si="122"/>
        <v>0</v>
      </c>
      <c r="H69" s="8">
        <f t="shared" si="111"/>
        <v>0</v>
      </c>
      <c r="I69" s="40">
        <f t="shared" si="111"/>
        <v>0</v>
      </c>
      <c r="J69" s="4">
        <v>0</v>
      </c>
      <c r="K69" s="5">
        <f t="shared" si="123"/>
        <v>0</v>
      </c>
      <c r="L69" s="8">
        <f t="shared" si="112"/>
        <v>0</v>
      </c>
      <c r="M69" s="40">
        <f t="shared" si="117"/>
        <v>0</v>
      </c>
      <c r="N69" s="4">
        <v>0</v>
      </c>
      <c r="O69" s="5">
        <f t="shared" si="124"/>
        <v>0</v>
      </c>
      <c r="P69" s="8">
        <f t="shared" si="113"/>
        <v>0</v>
      </c>
      <c r="Q69" s="40">
        <f t="shared" si="118"/>
        <v>0</v>
      </c>
      <c r="R69" s="4">
        <v>0</v>
      </c>
      <c r="S69" s="5">
        <f t="shared" si="125"/>
        <v>0</v>
      </c>
      <c r="T69" s="8">
        <f t="shared" si="114"/>
        <v>0</v>
      </c>
      <c r="U69" s="40">
        <f t="shared" si="119"/>
        <v>0</v>
      </c>
      <c r="V69" s="4">
        <v>0</v>
      </c>
      <c r="W69" s="5">
        <f t="shared" si="126"/>
        <v>0</v>
      </c>
      <c r="X69" s="8">
        <f t="shared" si="115"/>
        <v>0</v>
      </c>
      <c r="Y69" s="40">
        <f t="shared" si="120"/>
        <v>0</v>
      </c>
      <c r="Z69" s="4">
        <v>0</v>
      </c>
      <c r="AA69" s="5">
        <f t="shared" si="127"/>
        <v>0</v>
      </c>
      <c r="AB69" s="8">
        <f t="shared" si="116"/>
        <v>0</v>
      </c>
      <c r="AC69" s="40">
        <f t="shared" si="121"/>
        <v>0</v>
      </c>
    </row>
    <row r="70" spans="1:29" s="4" customFormat="1" x14ac:dyDescent="0.35">
      <c r="A70" s="11" t="str">
        <f>'1_Fire_Script'!A70</f>
        <v>eWOODY_FUEL_PILES_VERYDIRTY_LOADING</v>
      </c>
      <c r="B70" t="s">
        <v>343</v>
      </c>
      <c r="C70" s="35">
        <v>0.5</v>
      </c>
      <c r="D70" s="27"/>
      <c r="E70" s="28"/>
      <c r="F70" s="4">
        <v>0</v>
      </c>
      <c r="G70" s="5">
        <f t="shared" si="122"/>
        <v>0</v>
      </c>
      <c r="H70" s="8">
        <f t="shared" si="111"/>
        <v>0</v>
      </c>
      <c r="I70" s="40">
        <f t="shared" si="111"/>
        <v>0</v>
      </c>
      <c r="J70" s="4">
        <v>0</v>
      </c>
      <c r="K70" s="5">
        <f t="shared" si="123"/>
        <v>0</v>
      </c>
      <c r="L70" s="8">
        <f t="shared" si="112"/>
        <v>0</v>
      </c>
      <c r="M70" s="40">
        <f t="shared" si="117"/>
        <v>0</v>
      </c>
      <c r="N70" s="4">
        <v>0</v>
      </c>
      <c r="O70" s="5">
        <f t="shared" si="124"/>
        <v>0</v>
      </c>
      <c r="P70" s="8">
        <f t="shared" si="113"/>
        <v>0</v>
      </c>
      <c r="Q70" s="40">
        <f t="shared" si="118"/>
        <v>0</v>
      </c>
      <c r="R70" s="4">
        <v>0</v>
      </c>
      <c r="S70" s="5">
        <f t="shared" si="125"/>
        <v>0</v>
      </c>
      <c r="T70" s="8">
        <f t="shared" si="114"/>
        <v>0</v>
      </c>
      <c r="U70" s="40">
        <f t="shared" si="119"/>
        <v>0</v>
      </c>
      <c r="V70" s="4">
        <v>0</v>
      </c>
      <c r="W70" s="5">
        <f t="shared" si="126"/>
        <v>0</v>
      </c>
      <c r="X70" s="8">
        <f t="shared" si="115"/>
        <v>0</v>
      </c>
      <c r="Y70" s="40">
        <f t="shared" si="120"/>
        <v>0</v>
      </c>
      <c r="Z70" s="4">
        <v>0</v>
      </c>
      <c r="AA70" s="5">
        <f t="shared" si="127"/>
        <v>0</v>
      </c>
      <c r="AB70" s="8">
        <f t="shared" si="116"/>
        <v>0</v>
      </c>
      <c r="AC70" s="40">
        <f t="shared" si="121"/>
        <v>0</v>
      </c>
    </row>
    <row r="71" spans="1:29" s="4" customFormat="1" x14ac:dyDescent="0.35">
      <c r="A71" s="11" t="str">
        <f>'1_Fire_Script'!A71</f>
        <v>eLITTER_LITTER_TYPE_BROADLEAF_DECIDUOUS_RELATIVE_COVER</v>
      </c>
      <c r="B71" t="s">
        <v>344</v>
      </c>
      <c r="C71" s="35"/>
      <c r="D71" s="27"/>
      <c r="E71" s="28"/>
      <c r="G71" s="5">
        <f>F71</f>
        <v>0</v>
      </c>
      <c r="H71" s="8">
        <f t="shared" si="111"/>
        <v>0</v>
      </c>
      <c r="I71" s="40">
        <f t="shared" si="111"/>
        <v>0</v>
      </c>
      <c r="K71" s="5">
        <f>J71</f>
        <v>0</v>
      </c>
      <c r="L71" s="8">
        <f t="shared" si="112"/>
        <v>0</v>
      </c>
      <c r="M71" s="40">
        <f t="shared" si="117"/>
        <v>0</v>
      </c>
      <c r="O71" s="5">
        <f>N71</f>
        <v>0</v>
      </c>
      <c r="P71" s="8">
        <f t="shared" si="113"/>
        <v>0</v>
      </c>
      <c r="Q71" s="40">
        <f t="shared" si="118"/>
        <v>0</v>
      </c>
      <c r="S71" s="5">
        <f>R71</f>
        <v>0</v>
      </c>
      <c r="T71" s="8">
        <f t="shared" si="114"/>
        <v>0</v>
      </c>
      <c r="U71" s="40">
        <f t="shared" si="119"/>
        <v>0</v>
      </c>
      <c r="V71" s="4">
        <v>90</v>
      </c>
      <c r="W71" s="5">
        <f>V71</f>
        <v>90</v>
      </c>
      <c r="X71" s="8">
        <f t="shared" si="115"/>
        <v>90</v>
      </c>
      <c r="Y71" s="40">
        <f t="shared" si="120"/>
        <v>90</v>
      </c>
      <c r="AA71" s="5">
        <f>Z71</f>
        <v>0</v>
      </c>
      <c r="AB71" s="8">
        <f t="shared" si="116"/>
        <v>0</v>
      </c>
      <c r="AC71" s="40">
        <f t="shared" si="121"/>
        <v>0</v>
      </c>
    </row>
    <row r="72" spans="1:29" s="4" customFormat="1" x14ac:dyDescent="0.35">
      <c r="A72" s="11" t="str">
        <f>'1_Fire_Script'!A72</f>
        <v>eLITTER_LITTER_TYPE_BROADLEAF_EVERGREEN_RELATIVE_COVER</v>
      </c>
      <c r="B72" t="s">
        <v>345</v>
      </c>
      <c r="C72" s="35"/>
      <c r="D72" s="27"/>
      <c r="E72" s="28"/>
      <c r="G72" s="5">
        <f t="shared" ref="G72:G77" si="128">F72</f>
        <v>0</v>
      </c>
      <c r="H72" s="8">
        <f t="shared" si="111"/>
        <v>0</v>
      </c>
      <c r="I72" s="40">
        <f t="shared" si="111"/>
        <v>0</v>
      </c>
      <c r="J72" s="4">
        <v>100</v>
      </c>
      <c r="K72" s="5">
        <f t="shared" ref="K72:K77" si="129">J72</f>
        <v>100</v>
      </c>
      <c r="L72" s="8">
        <f t="shared" si="112"/>
        <v>100</v>
      </c>
      <c r="M72" s="40">
        <f t="shared" si="117"/>
        <v>100</v>
      </c>
      <c r="O72" s="5">
        <f t="shared" ref="O72:O77" si="130">N72</f>
        <v>0</v>
      </c>
      <c r="P72" s="8">
        <f t="shared" si="113"/>
        <v>0</v>
      </c>
      <c r="Q72" s="40">
        <f t="shared" si="118"/>
        <v>0</v>
      </c>
      <c r="S72" s="5">
        <f t="shared" ref="S72:S77" si="131">R72</f>
        <v>0</v>
      </c>
      <c r="T72" s="8">
        <f t="shared" si="114"/>
        <v>0</v>
      </c>
      <c r="U72" s="40">
        <f t="shared" si="119"/>
        <v>0</v>
      </c>
      <c r="W72" s="5">
        <f t="shared" ref="W72:W77" si="132">V72</f>
        <v>0</v>
      </c>
      <c r="X72" s="8">
        <f t="shared" si="115"/>
        <v>0</v>
      </c>
      <c r="Y72" s="40">
        <f t="shared" si="120"/>
        <v>0</v>
      </c>
      <c r="AA72" s="5">
        <f t="shared" ref="AA72:AA77" si="133">Z72</f>
        <v>0</v>
      </c>
      <c r="AB72" s="8">
        <f t="shared" si="116"/>
        <v>0</v>
      </c>
      <c r="AC72" s="40">
        <f t="shared" si="121"/>
        <v>0</v>
      </c>
    </row>
    <row r="73" spans="1:29" s="4" customFormat="1" x14ac:dyDescent="0.35">
      <c r="A73" s="11" t="str">
        <f>'1_Fire_Script'!A73</f>
        <v>eLITTER_LITTER_TYPE_GRASS_RELATIVE_COVER</v>
      </c>
      <c r="B73" t="s">
        <v>346</v>
      </c>
      <c r="C73" s="35"/>
      <c r="D73" s="27"/>
      <c r="E73" s="28"/>
      <c r="G73" s="5">
        <f t="shared" si="128"/>
        <v>0</v>
      </c>
      <c r="H73" s="8">
        <f t="shared" si="111"/>
        <v>0</v>
      </c>
      <c r="I73" s="40">
        <f t="shared" si="111"/>
        <v>0</v>
      </c>
      <c r="K73" s="5">
        <f t="shared" si="129"/>
        <v>0</v>
      </c>
      <c r="L73" s="8">
        <f t="shared" si="112"/>
        <v>0</v>
      </c>
      <c r="M73" s="40">
        <f t="shared" si="117"/>
        <v>0</v>
      </c>
      <c r="N73" s="4">
        <v>100</v>
      </c>
      <c r="O73" s="5">
        <f t="shared" si="130"/>
        <v>100</v>
      </c>
      <c r="P73" s="8">
        <f t="shared" si="113"/>
        <v>100</v>
      </c>
      <c r="Q73" s="40">
        <f t="shared" si="118"/>
        <v>100</v>
      </c>
      <c r="S73" s="5">
        <f t="shared" si="131"/>
        <v>0</v>
      </c>
      <c r="T73" s="8">
        <f t="shared" si="114"/>
        <v>0</v>
      </c>
      <c r="U73" s="40">
        <f t="shared" si="119"/>
        <v>0</v>
      </c>
      <c r="W73" s="5">
        <f t="shared" si="132"/>
        <v>0</v>
      </c>
      <c r="X73" s="8">
        <f t="shared" si="115"/>
        <v>0</v>
      </c>
      <c r="Y73" s="40">
        <f t="shared" si="120"/>
        <v>0</v>
      </c>
      <c r="AA73" s="5">
        <f t="shared" si="133"/>
        <v>0</v>
      </c>
      <c r="AB73" s="8">
        <f t="shared" si="116"/>
        <v>0</v>
      </c>
      <c r="AC73" s="40">
        <f t="shared" si="121"/>
        <v>0</v>
      </c>
    </row>
    <row r="74" spans="1:29" s="4" customFormat="1" x14ac:dyDescent="0.35">
      <c r="A74" s="11" t="str">
        <f>'1_Fire_Script'!A74</f>
        <v>eLITTER_LITTER_TYPE_LONG_NEEDLE_PINE_RELATIVE_COVER</v>
      </c>
      <c r="B74" t="s">
        <v>347</v>
      </c>
      <c r="C74" s="35"/>
      <c r="D74" s="27"/>
      <c r="E74" s="28"/>
      <c r="F74" s="6">
        <v>50</v>
      </c>
      <c r="G74" s="5">
        <f t="shared" si="128"/>
        <v>50</v>
      </c>
      <c r="H74" s="8">
        <f t="shared" si="111"/>
        <v>50</v>
      </c>
      <c r="I74" s="40">
        <f t="shared" si="111"/>
        <v>50</v>
      </c>
      <c r="K74" s="5">
        <f t="shared" si="129"/>
        <v>0</v>
      </c>
      <c r="L74" s="8">
        <f t="shared" si="112"/>
        <v>0</v>
      </c>
      <c r="M74" s="40">
        <f t="shared" si="117"/>
        <v>0</v>
      </c>
      <c r="O74" s="5">
        <f t="shared" si="130"/>
        <v>0</v>
      </c>
      <c r="P74" s="8">
        <f t="shared" si="113"/>
        <v>0</v>
      </c>
      <c r="Q74" s="40">
        <f t="shared" si="118"/>
        <v>0</v>
      </c>
      <c r="S74" s="5">
        <f t="shared" si="131"/>
        <v>0</v>
      </c>
      <c r="T74" s="8">
        <f t="shared" si="114"/>
        <v>0</v>
      </c>
      <c r="U74" s="40">
        <f t="shared" si="119"/>
        <v>0</v>
      </c>
      <c r="V74" s="4">
        <v>10</v>
      </c>
      <c r="W74" s="5">
        <f t="shared" si="132"/>
        <v>10</v>
      </c>
      <c r="X74" s="8">
        <f t="shared" si="115"/>
        <v>10</v>
      </c>
      <c r="Y74" s="40">
        <f t="shared" si="120"/>
        <v>10</v>
      </c>
      <c r="Z74" s="4">
        <v>40</v>
      </c>
      <c r="AA74" s="5">
        <f t="shared" si="133"/>
        <v>40</v>
      </c>
      <c r="AB74" s="8">
        <f t="shared" si="116"/>
        <v>40</v>
      </c>
      <c r="AC74" s="40">
        <f t="shared" si="121"/>
        <v>40</v>
      </c>
    </row>
    <row r="75" spans="1:29" s="4" customFormat="1" x14ac:dyDescent="0.35">
      <c r="A75" s="11" t="str">
        <f>'1_Fire_Script'!A75</f>
        <v>eLITTER_LITTER_TYPE_OTHER_CONIFER_RELATIVE_COVER</v>
      </c>
      <c r="B75" t="s">
        <v>348</v>
      </c>
      <c r="C75" s="35"/>
      <c r="D75" s="27"/>
      <c r="E75" s="28"/>
      <c r="F75" s="6">
        <v>50</v>
      </c>
      <c r="G75" s="5">
        <f t="shared" si="128"/>
        <v>50</v>
      </c>
      <c r="H75" s="8">
        <f t="shared" si="111"/>
        <v>50</v>
      </c>
      <c r="I75" s="40">
        <f t="shared" si="111"/>
        <v>50</v>
      </c>
      <c r="K75" s="5">
        <f t="shared" si="129"/>
        <v>0</v>
      </c>
      <c r="L75" s="8">
        <f t="shared" si="112"/>
        <v>0</v>
      </c>
      <c r="M75" s="40">
        <f t="shared" si="117"/>
        <v>0</v>
      </c>
      <c r="O75" s="5">
        <f t="shared" si="130"/>
        <v>0</v>
      </c>
      <c r="P75" s="8">
        <f t="shared" si="113"/>
        <v>0</v>
      </c>
      <c r="Q75" s="40">
        <f t="shared" si="118"/>
        <v>0</v>
      </c>
      <c r="R75" s="4">
        <v>100</v>
      </c>
      <c r="S75" s="5">
        <f t="shared" si="131"/>
        <v>100</v>
      </c>
      <c r="T75" s="8">
        <f t="shared" si="114"/>
        <v>100</v>
      </c>
      <c r="U75" s="40">
        <f t="shared" si="119"/>
        <v>100</v>
      </c>
      <c r="W75" s="5">
        <f t="shared" si="132"/>
        <v>0</v>
      </c>
      <c r="X75" s="8">
        <f t="shared" si="115"/>
        <v>0</v>
      </c>
      <c r="Y75" s="40">
        <f t="shared" si="120"/>
        <v>0</v>
      </c>
      <c r="AA75" s="5">
        <f t="shared" si="133"/>
        <v>0</v>
      </c>
      <c r="AB75" s="8">
        <f t="shared" si="116"/>
        <v>0</v>
      </c>
      <c r="AC75" s="40">
        <f t="shared" si="121"/>
        <v>0</v>
      </c>
    </row>
    <row r="76" spans="1:29" s="4" customFormat="1" x14ac:dyDescent="0.35">
      <c r="A76" s="11" t="str">
        <f>'1_Fire_Script'!A76</f>
        <v>eLITTER_LITTER_TYPE_PALM_FROND_RELATIVE_COVER</v>
      </c>
      <c r="B76" t="s">
        <v>349</v>
      </c>
      <c r="C76" s="35"/>
      <c r="D76" s="27"/>
      <c r="E76" s="28"/>
      <c r="G76" s="5">
        <f t="shared" si="128"/>
        <v>0</v>
      </c>
      <c r="H76" s="8">
        <f t="shared" si="111"/>
        <v>0</v>
      </c>
      <c r="I76" s="40">
        <f t="shared" si="111"/>
        <v>0</v>
      </c>
      <c r="K76" s="5">
        <f t="shared" si="129"/>
        <v>0</v>
      </c>
      <c r="L76" s="8">
        <f t="shared" si="112"/>
        <v>0</v>
      </c>
      <c r="M76" s="40">
        <f t="shared" si="117"/>
        <v>0</v>
      </c>
      <c r="O76" s="5">
        <f t="shared" si="130"/>
        <v>0</v>
      </c>
      <c r="P76" s="8">
        <f t="shared" si="113"/>
        <v>0</v>
      </c>
      <c r="Q76" s="40">
        <f t="shared" si="118"/>
        <v>0</v>
      </c>
      <c r="S76" s="5">
        <f t="shared" si="131"/>
        <v>0</v>
      </c>
      <c r="T76" s="8">
        <f t="shared" si="114"/>
        <v>0</v>
      </c>
      <c r="U76" s="40">
        <f t="shared" si="119"/>
        <v>0</v>
      </c>
      <c r="W76" s="5">
        <f t="shared" si="132"/>
        <v>0</v>
      </c>
      <c r="X76" s="8">
        <f t="shared" si="115"/>
        <v>0</v>
      </c>
      <c r="Y76" s="40">
        <f t="shared" si="120"/>
        <v>0</v>
      </c>
      <c r="Z76" s="4">
        <v>60</v>
      </c>
      <c r="AA76" s="5">
        <f t="shared" si="133"/>
        <v>60</v>
      </c>
      <c r="AB76" s="8">
        <f t="shared" si="116"/>
        <v>60</v>
      </c>
      <c r="AC76" s="40">
        <f t="shared" si="121"/>
        <v>60</v>
      </c>
    </row>
    <row r="77" spans="1:29" s="4" customFormat="1" x14ac:dyDescent="0.35">
      <c r="A77" s="11" t="str">
        <f>'1_Fire_Script'!A77</f>
        <v>eLITTER_LITTER_TYPE_SHORT_NEEDLE_PINE_RELATIVE_COVER</v>
      </c>
      <c r="B77" t="s">
        <v>350</v>
      </c>
      <c r="C77" s="35"/>
      <c r="D77" s="27"/>
      <c r="E77" s="28"/>
      <c r="G77" s="5">
        <f t="shared" si="128"/>
        <v>0</v>
      </c>
      <c r="H77" s="8">
        <f t="shared" si="111"/>
        <v>0</v>
      </c>
      <c r="I77" s="40">
        <f t="shared" si="111"/>
        <v>0</v>
      </c>
      <c r="K77" s="5">
        <f t="shared" si="129"/>
        <v>0</v>
      </c>
      <c r="L77" s="8">
        <f t="shared" si="112"/>
        <v>0</v>
      </c>
      <c r="M77" s="40">
        <f t="shared" si="117"/>
        <v>0</v>
      </c>
      <c r="O77" s="5">
        <f t="shared" si="130"/>
        <v>0</v>
      </c>
      <c r="P77" s="8">
        <f t="shared" si="113"/>
        <v>0</v>
      </c>
      <c r="Q77" s="40">
        <f t="shared" si="118"/>
        <v>0</v>
      </c>
      <c r="S77" s="5">
        <f t="shared" si="131"/>
        <v>0</v>
      </c>
      <c r="T77" s="8">
        <f t="shared" si="114"/>
        <v>0</v>
      </c>
      <c r="U77" s="40">
        <f t="shared" si="119"/>
        <v>0</v>
      </c>
      <c r="W77" s="5">
        <f t="shared" si="132"/>
        <v>0</v>
      </c>
      <c r="X77" s="8">
        <f t="shared" si="115"/>
        <v>0</v>
      </c>
      <c r="Y77" s="40">
        <f t="shared" si="120"/>
        <v>0</v>
      </c>
      <c r="AA77" s="5">
        <f t="shared" si="133"/>
        <v>0</v>
      </c>
      <c r="AB77" s="8">
        <f t="shared" si="116"/>
        <v>0</v>
      </c>
      <c r="AC77" s="40">
        <f t="shared" si="121"/>
        <v>0</v>
      </c>
    </row>
    <row r="78" spans="1:29" s="4" customFormat="1" x14ac:dyDescent="0.35">
      <c r="A78" s="11" t="str">
        <f>'1_Fire_Script'!A78</f>
        <v>eMOSS_LICHEN_LITTER_GROUND_LICHEN_DEPTH</v>
      </c>
      <c r="B78" t="s">
        <v>351</v>
      </c>
      <c r="C78" s="35">
        <v>0.25</v>
      </c>
      <c r="D78" s="14">
        <f t="shared" ref="D78:D83" si="134" xml:space="preserve"> (1/0.25)*0.5</f>
        <v>2</v>
      </c>
      <c r="E78" s="31">
        <v>2</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1</v>
      </c>
      <c r="U78" s="41">
        <f>$E78*T78</f>
        <v>2</v>
      </c>
      <c r="W78" s="5">
        <f>$C78*V78</f>
        <v>0</v>
      </c>
      <c r="X78" s="8">
        <f>$D78*W78</f>
        <v>0</v>
      </c>
      <c r="Y78" s="41">
        <f>$E78*X78</f>
        <v>0</v>
      </c>
      <c r="AA78" s="5">
        <f>$C78*Z78</f>
        <v>0</v>
      </c>
      <c r="AB78" s="8">
        <f>$D78*AA78</f>
        <v>0</v>
      </c>
      <c r="AC78" s="41">
        <f>$E78*AB78</f>
        <v>0</v>
      </c>
    </row>
    <row r="79" spans="1:29" s="4" customFormat="1" x14ac:dyDescent="0.35">
      <c r="A79" s="11" t="str">
        <f>'1_Fire_Script'!A79</f>
        <v>eMOSS_LICHEN_LITTER_GROUND_LICHEN_PERCENT_COVER</v>
      </c>
      <c r="B79" t="s">
        <v>352</v>
      </c>
      <c r="C79" s="35">
        <v>0.25</v>
      </c>
      <c r="D79" s="14">
        <f t="shared" si="134"/>
        <v>2</v>
      </c>
      <c r="E79" s="31">
        <v>2</v>
      </c>
      <c r="G79" s="5">
        <f t="shared" ref="G79:G83" si="135">$C79*F79</f>
        <v>0</v>
      </c>
      <c r="H79" s="8">
        <f t="shared" ref="H79:H83" si="136">$D79*G79</f>
        <v>0</v>
      </c>
      <c r="I79" s="41">
        <f t="shared" ref="I79:I83" si="137">$E79*H79</f>
        <v>0</v>
      </c>
      <c r="K79" s="5">
        <f t="shared" ref="K79:K83" si="138">$C79*J79</f>
        <v>0</v>
      </c>
      <c r="L79" s="8">
        <f t="shared" ref="L79:L83" si="139">$D79*K79</f>
        <v>0</v>
      </c>
      <c r="M79" s="41">
        <f t="shared" ref="M79" si="140">$E79*L79</f>
        <v>0</v>
      </c>
      <c r="O79" s="5">
        <f t="shared" ref="O79:O83" si="141">$C79*N79</f>
        <v>0</v>
      </c>
      <c r="P79" s="8">
        <f t="shared" ref="P79:P83" si="142">$D79*O79</f>
        <v>0</v>
      </c>
      <c r="Q79" s="41">
        <f t="shared" ref="Q79" si="143">$E79*P79</f>
        <v>0</v>
      </c>
      <c r="R79" s="4">
        <v>5</v>
      </c>
      <c r="S79" s="5">
        <f t="shared" ref="S79:S83" si="144">$C79*R79</f>
        <v>1.25</v>
      </c>
      <c r="T79" s="8">
        <f t="shared" ref="T79:T83" si="145">$D79*S79</f>
        <v>2.5</v>
      </c>
      <c r="U79" s="41">
        <f t="shared" ref="U79" si="146">$E79*T79</f>
        <v>5</v>
      </c>
      <c r="W79" s="5">
        <f t="shared" ref="W79:W83" si="147">$C79*V79</f>
        <v>0</v>
      </c>
      <c r="X79" s="8">
        <f t="shared" ref="X79:X83" si="148">$D79*W79</f>
        <v>0</v>
      </c>
      <c r="Y79" s="41">
        <f t="shared" ref="Y79" si="149">$E79*X79</f>
        <v>0</v>
      </c>
      <c r="AA79" s="5">
        <f t="shared" ref="AA79:AA83" si="150">$C79*Z79</f>
        <v>0</v>
      </c>
      <c r="AB79" s="8">
        <f t="shared" ref="AB79:AB83" si="151">$D79*AA79</f>
        <v>0</v>
      </c>
      <c r="AC79" s="41">
        <f t="shared" ref="AC79" si="152">$E79*AB79</f>
        <v>0</v>
      </c>
    </row>
    <row r="80" spans="1:29" s="4" customFormat="1" x14ac:dyDescent="0.35">
      <c r="A80" s="11" t="str">
        <f>'1_Fire_Script'!A80</f>
        <v>eMOSS_LICHEN_LITTER_LITTER_DEPTH</v>
      </c>
      <c r="B80" t="s">
        <v>353</v>
      </c>
      <c r="C80" s="35">
        <v>0.25</v>
      </c>
      <c r="D80" s="14">
        <f t="shared" si="134"/>
        <v>2</v>
      </c>
      <c r="E80" s="31">
        <v>2</v>
      </c>
      <c r="F80" s="4">
        <v>0.2</v>
      </c>
      <c r="G80" s="5">
        <f t="shared" si="135"/>
        <v>0.05</v>
      </c>
      <c r="H80" s="8">
        <f t="shared" si="136"/>
        <v>0.1</v>
      </c>
      <c r="I80" s="41">
        <f>$E80*H80</f>
        <v>0.2</v>
      </c>
      <c r="J80" s="4">
        <v>1</v>
      </c>
      <c r="K80" s="5">
        <f t="shared" si="138"/>
        <v>0.25</v>
      </c>
      <c r="L80" s="8">
        <f t="shared" si="139"/>
        <v>0.5</v>
      </c>
      <c r="M80" s="41">
        <f>$E80*L80</f>
        <v>1</v>
      </c>
      <c r="N80" s="4">
        <v>2.5</v>
      </c>
      <c r="O80" s="5">
        <f t="shared" si="141"/>
        <v>0.625</v>
      </c>
      <c r="P80" s="8">
        <f t="shared" si="142"/>
        <v>1.25</v>
      </c>
      <c r="Q80" s="41">
        <f>$E80*P80</f>
        <v>2.5</v>
      </c>
      <c r="R80" s="4">
        <v>1</v>
      </c>
      <c r="S80" s="5">
        <f t="shared" si="144"/>
        <v>0.25</v>
      </c>
      <c r="T80" s="8">
        <f t="shared" si="145"/>
        <v>0.5</v>
      </c>
      <c r="U80" s="41">
        <f>$E80*T80</f>
        <v>1</v>
      </c>
      <c r="V80" s="4">
        <v>1.5</v>
      </c>
      <c r="W80" s="5">
        <f t="shared" si="147"/>
        <v>0.375</v>
      </c>
      <c r="X80" s="8">
        <f t="shared" si="148"/>
        <v>0.75</v>
      </c>
      <c r="Y80" s="41">
        <f>$E80*X80</f>
        <v>1.5</v>
      </c>
      <c r="Z80" s="4">
        <v>2</v>
      </c>
      <c r="AA80" s="5">
        <f t="shared" si="150"/>
        <v>0.5</v>
      </c>
      <c r="AB80" s="8">
        <f t="shared" si="151"/>
        <v>1</v>
      </c>
      <c r="AC80" s="41">
        <f>$E80*AB80</f>
        <v>2</v>
      </c>
    </row>
    <row r="81" spans="1:29" s="4" customFormat="1" x14ac:dyDescent="0.35">
      <c r="A81" s="11" t="str">
        <f>'1_Fire_Script'!A81</f>
        <v>eMOSS_LICHEN_LITTER_LITTER_PERCENT_COVER</v>
      </c>
      <c r="B81" t="s">
        <v>354</v>
      </c>
      <c r="C81" s="35">
        <v>0.25</v>
      </c>
      <c r="D81" s="14">
        <f t="shared" si="134"/>
        <v>2</v>
      </c>
      <c r="E81" s="31">
        <v>2</v>
      </c>
      <c r="F81" s="4">
        <v>70</v>
      </c>
      <c r="G81" s="5">
        <f t="shared" si="135"/>
        <v>17.5</v>
      </c>
      <c r="H81" s="8">
        <f t="shared" si="136"/>
        <v>35</v>
      </c>
      <c r="I81" s="41">
        <f t="shared" si="137"/>
        <v>70</v>
      </c>
      <c r="J81" s="4">
        <v>60</v>
      </c>
      <c r="K81" s="5">
        <f t="shared" si="138"/>
        <v>15</v>
      </c>
      <c r="L81" s="8">
        <f t="shared" si="139"/>
        <v>30</v>
      </c>
      <c r="M81" s="41">
        <f t="shared" ref="M81:M83" si="153">$E81*L81</f>
        <v>60</v>
      </c>
      <c r="N81" s="4">
        <v>5</v>
      </c>
      <c r="O81" s="5">
        <f t="shared" si="141"/>
        <v>1.25</v>
      </c>
      <c r="P81" s="8">
        <f t="shared" si="142"/>
        <v>2.5</v>
      </c>
      <c r="Q81" s="41">
        <f t="shared" ref="Q81:Q83" si="154">$E81*P81</f>
        <v>5</v>
      </c>
      <c r="R81" s="4">
        <v>15</v>
      </c>
      <c r="S81" s="5">
        <f t="shared" si="144"/>
        <v>3.75</v>
      </c>
      <c r="T81" s="8">
        <f t="shared" si="145"/>
        <v>7.5</v>
      </c>
      <c r="U81" s="41">
        <f t="shared" ref="U81:U83" si="155">$E81*T81</f>
        <v>15</v>
      </c>
      <c r="V81" s="4">
        <v>90</v>
      </c>
      <c r="W81" s="5">
        <f t="shared" si="147"/>
        <v>22.5</v>
      </c>
      <c r="X81" s="8">
        <f t="shared" si="148"/>
        <v>45</v>
      </c>
      <c r="Y81" s="41">
        <f t="shared" ref="Y81:Y83" si="156">$E81*X81</f>
        <v>90</v>
      </c>
      <c r="Z81" s="4">
        <v>70</v>
      </c>
      <c r="AA81" s="5">
        <f t="shared" si="150"/>
        <v>17.5</v>
      </c>
      <c r="AB81" s="8">
        <f t="shared" si="151"/>
        <v>35</v>
      </c>
      <c r="AC81" s="41">
        <f t="shared" ref="AC81:AC83" si="157">$E81*AB81</f>
        <v>70</v>
      </c>
    </row>
    <row r="82" spans="1:29" s="4" customFormat="1" x14ac:dyDescent="0.35">
      <c r="A82" s="11" t="str">
        <f>'1_Fire_Script'!A82</f>
        <v>eMOSS_LICHEN_LITTER_MOSS_DEPTH</v>
      </c>
      <c r="B82" t="s">
        <v>355</v>
      </c>
      <c r="C82" s="35">
        <v>0.25</v>
      </c>
      <c r="D82" s="14">
        <f t="shared" si="134"/>
        <v>2</v>
      </c>
      <c r="E82" s="31">
        <v>2</v>
      </c>
      <c r="G82" s="5">
        <f t="shared" si="135"/>
        <v>0</v>
      </c>
      <c r="H82" s="8">
        <f t="shared" si="136"/>
        <v>0</v>
      </c>
      <c r="I82" s="41">
        <f t="shared" si="137"/>
        <v>0</v>
      </c>
      <c r="K82" s="5">
        <f t="shared" si="138"/>
        <v>0</v>
      </c>
      <c r="L82" s="8">
        <f t="shared" si="139"/>
        <v>0</v>
      </c>
      <c r="M82" s="41">
        <f t="shared" si="153"/>
        <v>0</v>
      </c>
      <c r="O82" s="5">
        <f t="shared" si="141"/>
        <v>0</v>
      </c>
      <c r="P82" s="8">
        <f t="shared" si="142"/>
        <v>0</v>
      </c>
      <c r="Q82" s="41">
        <f t="shared" si="154"/>
        <v>0</v>
      </c>
      <c r="R82" s="4">
        <v>2.5</v>
      </c>
      <c r="S82" s="5">
        <f t="shared" si="144"/>
        <v>0.625</v>
      </c>
      <c r="T82" s="8">
        <f t="shared" si="145"/>
        <v>1.25</v>
      </c>
      <c r="U82" s="41">
        <f t="shared" si="155"/>
        <v>2.5</v>
      </c>
      <c r="V82" s="4">
        <v>1</v>
      </c>
      <c r="W82" s="5">
        <f t="shared" si="147"/>
        <v>0.25</v>
      </c>
      <c r="X82" s="8">
        <f t="shared" si="148"/>
        <v>0.5</v>
      </c>
      <c r="Y82" s="41">
        <f t="shared" si="156"/>
        <v>1</v>
      </c>
      <c r="AA82" s="5">
        <f t="shared" si="150"/>
        <v>0</v>
      </c>
      <c r="AB82" s="8">
        <f t="shared" si="151"/>
        <v>0</v>
      </c>
      <c r="AC82" s="41">
        <f t="shared" si="157"/>
        <v>0</v>
      </c>
    </row>
    <row r="83" spans="1:29" s="4" customFormat="1" x14ac:dyDescent="0.35">
      <c r="A83" s="11" t="str">
        <f>'1_Fire_Script'!A83</f>
        <v>eMOSS_LICHEN_LITTER_MOSS_PERCENT_COVER</v>
      </c>
      <c r="B83" t="s">
        <v>356</v>
      </c>
      <c r="C83" s="35">
        <v>0.25</v>
      </c>
      <c r="D83" s="14">
        <f t="shared" si="134"/>
        <v>2</v>
      </c>
      <c r="E83" s="31">
        <v>2</v>
      </c>
      <c r="G83" s="5">
        <f t="shared" si="135"/>
        <v>0</v>
      </c>
      <c r="H83" s="8">
        <f t="shared" si="136"/>
        <v>0</v>
      </c>
      <c r="I83" s="41">
        <f t="shared" si="137"/>
        <v>0</v>
      </c>
      <c r="K83" s="5">
        <f t="shared" si="138"/>
        <v>0</v>
      </c>
      <c r="L83" s="8">
        <f t="shared" si="139"/>
        <v>0</v>
      </c>
      <c r="M83" s="41">
        <f t="shared" si="153"/>
        <v>0</v>
      </c>
      <c r="O83" s="5">
        <f t="shared" si="141"/>
        <v>0</v>
      </c>
      <c r="P83" s="8">
        <f t="shared" si="142"/>
        <v>0</v>
      </c>
      <c r="Q83" s="41">
        <f t="shared" si="154"/>
        <v>0</v>
      </c>
      <c r="R83" s="4">
        <v>80</v>
      </c>
      <c r="S83" s="5">
        <f t="shared" si="144"/>
        <v>20</v>
      </c>
      <c r="T83" s="8">
        <f t="shared" si="145"/>
        <v>40</v>
      </c>
      <c r="U83" s="41">
        <f t="shared" si="155"/>
        <v>80</v>
      </c>
      <c r="V83" s="4">
        <v>5</v>
      </c>
      <c r="W83" s="5">
        <f t="shared" si="147"/>
        <v>1.25</v>
      </c>
      <c r="X83" s="8">
        <f t="shared" si="148"/>
        <v>2.5</v>
      </c>
      <c r="Y83" s="41">
        <f t="shared" si="156"/>
        <v>5</v>
      </c>
      <c r="AA83" s="5">
        <f t="shared" si="150"/>
        <v>0</v>
      </c>
      <c r="AB83" s="8">
        <f t="shared" si="151"/>
        <v>0</v>
      </c>
      <c r="AC83" s="41">
        <f t="shared" si="157"/>
        <v>0</v>
      </c>
    </row>
    <row r="84" spans="1:29" s="4" customFormat="1" x14ac:dyDescent="0.35">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35">
      <c r="A85" s="11" t="str">
        <f>'1_Fire_Script'!A85</f>
        <v>eGROUND_FUEL_DUFF_LOWER_PERCENT_COVER</v>
      </c>
      <c r="B85" t="s">
        <v>358</v>
      </c>
      <c r="C85" s="35">
        <v>0.25</v>
      </c>
      <c r="D85" s="27"/>
      <c r="E85" s="28"/>
      <c r="G85" s="5">
        <f t="shared" ref="G85:G93" si="158">$C85*F85</f>
        <v>0</v>
      </c>
      <c r="H85" s="8">
        <f t="shared" ref="H85:I93" si="159">G85</f>
        <v>0</v>
      </c>
      <c r="I85" s="41">
        <f t="shared" si="159"/>
        <v>0</v>
      </c>
      <c r="J85" s="4">
        <v>60</v>
      </c>
      <c r="K85" s="5">
        <f t="shared" ref="K85:K93" si="160">$C85*J85</f>
        <v>15</v>
      </c>
      <c r="L85" s="8">
        <f t="shared" ref="L85:L93" si="161">K85</f>
        <v>15</v>
      </c>
      <c r="M85" s="41">
        <f t="shared" ref="M85:M93" si="162">L85</f>
        <v>15</v>
      </c>
      <c r="O85" s="5">
        <f t="shared" ref="O85:O93" si="163">$C85*N85</f>
        <v>0</v>
      </c>
      <c r="P85" s="8">
        <f t="shared" ref="P85:P93" si="164">O85</f>
        <v>0</v>
      </c>
      <c r="Q85" s="41">
        <f t="shared" ref="Q85:Q93" si="165">P85</f>
        <v>0</v>
      </c>
      <c r="R85" s="4">
        <v>90</v>
      </c>
      <c r="S85" s="5">
        <f t="shared" ref="S85:S93" si="166">$C85*R85</f>
        <v>22.5</v>
      </c>
      <c r="T85" s="8">
        <f t="shared" ref="T85:T93" si="167">S85</f>
        <v>22.5</v>
      </c>
      <c r="U85" s="41">
        <f t="shared" ref="U85:U93" si="168">T85</f>
        <v>22.5</v>
      </c>
      <c r="W85" s="5">
        <f t="shared" ref="W85:W93" si="169">$C85*V85</f>
        <v>0</v>
      </c>
      <c r="X85" s="8">
        <f t="shared" ref="X85:X93" si="170">W85</f>
        <v>0</v>
      </c>
      <c r="Y85" s="41">
        <f t="shared" ref="Y85:Y93" si="171">X85</f>
        <v>0</v>
      </c>
      <c r="AA85" s="5">
        <f t="shared" ref="AA85:AA93" si="172">$C85*Z85</f>
        <v>0</v>
      </c>
      <c r="AB85" s="8">
        <f t="shared" ref="AB85:AB93" si="173">AA85</f>
        <v>0</v>
      </c>
      <c r="AC85" s="41">
        <f t="shared" ref="AC85:AC93" si="174">AB85</f>
        <v>0</v>
      </c>
    </row>
    <row r="86" spans="1:29" s="4" customFormat="1" x14ac:dyDescent="0.35">
      <c r="A86" s="11" t="str">
        <f>'1_Fire_Script'!A86</f>
        <v>eGROUND_FUEL_DUFF_UPPER_DEPTH</v>
      </c>
      <c r="B86" t="s">
        <v>359</v>
      </c>
      <c r="C86" s="35">
        <v>0.25</v>
      </c>
      <c r="D86" s="27"/>
      <c r="E86" s="28"/>
      <c r="F86" s="4">
        <v>0.5</v>
      </c>
      <c r="G86" s="5">
        <f t="shared" si="158"/>
        <v>0.125</v>
      </c>
      <c r="H86" s="8">
        <f t="shared" si="159"/>
        <v>0.125</v>
      </c>
      <c r="I86" s="41">
        <f t="shared" si="159"/>
        <v>0.125</v>
      </c>
      <c r="J86" s="4">
        <v>0.4</v>
      </c>
      <c r="K86" s="5">
        <f t="shared" si="160"/>
        <v>0.1</v>
      </c>
      <c r="L86" s="8">
        <f t="shared" si="161"/>
        <v>0.1</v>
      </c>
      <c r="M86" s="41">
        <f t="shared" si="162"/>
        <v>0.1</v>
      </c>
      <c r="N86" s="4">
        <v>0.2</v>
      </c>
      <c r="O86" s="5">
        <f t="shared" si="163"/>
        <v>0.05</v>
      </c>
      <c r="P86" s="8">
        <f t="shared" si="164"/>
        <v>0.05</v>
      </c>
      <c r="Q86" s="41">
        <f t="shared" si="165"/>
        <v>0.05</v>
      </c>
      <c r="R86" s="4">
        <v>4</v>
      </c>
      <c r="S86" s="5">
        <f t="shared" si="166"/>
        <v>1</v>
      </c>
      <c r="T86" s="8">
        <f t="shared" si="167"/>
        <v>1</v>
      </c>
      <c r="U86" s="41">
        <f t="shared" si="168"/>
        <v>1</v>
      </c>
      <c r="V86" s="4">
        <v>1</v>
      </c>
      <c r="W86" s="5">
        <f t="shared" si="169"/>
        <v>0.25</v>
      </c>
      <c r="X86" s="8">
        <f t="shared" si="170"/>
        <v>0.25</v>
      </c>
      <c r="Y86" s="41">
        <f t="shared" si="171"/>
        <v>0.25</v>
      </c>
      <c r="Z86" s="4">
        <v>1.5</v>
      </c>
      <c r="AA86" s="5">
        <f t="shared" si="172"/>
        <v>0.375</v>
      </c>
      <c r="AB86" s="8">
        <f t="shared" si="173"/>
        <v>0.375</v>
      </c>
      <c r="AC86" s="41">
        <f t="shared" si="174"/>
        <v>0.375</v>
      </c>
    </row>
    <row r="87" spans="1:29" s="4" customFormat="1" x14ac:dyDescent="0.35">
      <c r="A87" s="11" t="str">
        <f>'1_Fire_Script'!A87</f>
        <v>eGROUND_FUEL_DUFF_UPPER_PERCENT_COVER</v>
      </c>
      <c r="B87" t="s">
        <v>360</v>
      </c>
      <c r="C87" s="35">
        <v>0.25</v>
      </c>
      <c r="D87" s="27"/>
      <c r="E87" s="28"/>
      <c r="F87" s="4">
        <v>70</v>
      </c>
      <c r="G87" s="5">
        <f t="shared" si="158"/>
        <v>17.5</v>
      </c>
      <c r="H87" s="8">
        <f t="shared" si="159"/>
        <v>17.5</v>
      </c>
      <c r="I87" s="41">
        <f t="shared" si="159"/>
        <v>17.5</v>
      </c>
      <c r="J87" s="4">
        <v>60</v>
      </c>
      <c r="K87" s="5">
        <f t="shared" si="160"/>
        <v>15</v>
      </c>
      <c r="L87" s="8">
        <f t="shared" si="161"/>
        <v>15</v>
      </c>
      <c r="M87" s="41">
        <f t="shared" si="162"/>
        <v>15</v>
      </c>
      <c r="N87" s="4">
        <v>70</v>
      </c>
      <c r="O87" s="5">
        <f t="shared" si="163"/>
        <v>17.5</v>
      </c>
      <c r="P87" s="8">
        <f t="shared" si="164"/>
        <v>17.5</v>
      </c>
      <c r="Q87" s="41">
        <f t="shared" si="165"/>
        <v>17.5</v>
      </c>
      <c r="R87" s="4">
        <v>100</v>
      </c>
      <c r="S87" s="5">
        <f t="shared" si="166"/>
        <v>25</v>
      </c>
      <c r="T87" s="8">
        <f t="shared" si="167"/>
        <v>25</v>
      </c>
      <c r="U87" s="41">
        <f t="shared" si="168"/>
        <v>25</v>
      </c>
      <c r="V87" s="4">
        <v>90</v>
      </c>
      <c r="W87" s="5">
        <f t="shared" si="169"/>
        <v>22.5</v>
      </c>
      <c r="X87" s="8">
        <f t="shared" si="170"/>
        <v>22.5</v>
      </c>
      <c r="Y87" s="41">
        <f t="shared" si="171"/>
        <v>22.5</v>
      </c>
      <c r="Z87" s="4">
        <v>70</v>
      </c>
      <c r="AA87" s="5">
        <f t="shared" si="172"/>
        <v>17.5</v>
      </c>
      <c r="AB87" s="8">
        <f t="shared" si="173"/>
        <v>17.5</v>
      </c>
      <c r="AC87" s="41">
        <f t="shared" si="174"/>
        <v>17.5</v>
      </c>
    </row>
    <row r="88" spans="1:29" s="4" customFormat="1" x14ac:dyDescent="0.35">
      <c r="A88" s="11" t="str">
        <f>'1_Fire_Script'!A88</f>
        <v>eGROUND_FUEL_BASAL_ACCUMULATION_DEPTH</v>
      </c>
      <c r="B88" t="s">
        <v>361</v>
      </c>
      <c r="C88" s="35">
        <v>0.25</v>
      </c>
      <c r="D88" s="27"/>
      <c r="E88" s="28"/>
      <c r="G88" s="5">
        <f t="shared" si="158"/>
        <v>0</v>
      </c>
      <c r="H88" s="8">
        <f t="shared" si="159"/>
        <v>0</v>
      </c>
      <c r="I88" s="41">
        <f t="shared" si="159"/>
        <v>0</v>
      </c>
      <c r="K88" s="5">
        <f t="shared" si="160"/>
        <v>0</v>
      </c>
      <c r="L88" s="8">
        <f t="shared" si="161"/>
        <v>0</v>
      </c>
      <c r="M88" s="41">
        <f t="shared" si="162"/>
        <v>0</v>
      </c>
      <c r="O88" s="5">
        <f t="shared" si="163"/>
        <v>0</v>
      </c>
      <c r="P88" s="8">
        <f t="shared" si="164"/>
        <v>0</v>
      </c>
      <c r="Q88" s="41">
        <f t="shared" si="165"/>
        <v>0</v>
      </c>
      <c r="S88" s="5">
        <f t="shared" si="166"/>
        <v>0</v>
      </c>
      <c r="T88" s="8">
        <f t="shared" si="167"/>
        <v>0</v>
      </c>
      <c r="U88" s="41">
        <f t="shared" si="168"/>
        <v>0</v>
      </c>
      <c r="W88" s="5">
        <f t="shared" si="169"/>
        <v>0</v>
      </c>
      <c r="X88" s="8">
        <f t="shared" si="170"/>
        <v>0</v>
      </c>
      <c r="Y88" s="41">
        <f t="shared" si="171"/>
        <v>0</v>
      </c>
      <c r="AA88" s="5">
        <f t="shared" si="172"/>
        <v>0</v>
      </c>
      <c r="AB88" s="8">
        <f t="shared" si="173"/>
        <v>0</v>
      </c>
      <c r="AC88" s="41">
        <f t="shared" si="174"/>
        <v>0</v>
      </c>
    </row>
    <row r="89" spans="1:29" s="4" customFormat="1" x14ac:dyDescent="0.35">
      <c r="A89" s="11" t="str">
        <f>'1_Fire_Script'!A89</f>
        <v>eGROUND_FUEL_BASAL_ACCUMULATION_NUMBER_PER_UNIT_AREA</v>
      </c>
      <c r="B89" t="s">
        <v>362</v>
      </c>
      <c r="C89" s="35">
        <v>0.25</v>
      </c>
      <c r="D89" s="27"/>
      <c r="E89" s="28"/>
      <c r="G89" s="5">
        <f t="shared" si="158"/>
        <v>0</v>
      </c>
      <c r="H89" s="8">
        <f t="shared" si="159"/>
        <v>0</v>
      </c>
      <c r="I89" s="41">
        <f t="shared" si="159"/>
        <v>0</v>
      </c>
      <c r="K89" s="5">
        <f t="shared" si="160"/>
        <v>0</v>
      </c>
      <c r="L89" s="8">
        <f t="shared" si="161"/>
        <v>0</v>
      </c>
      <c r="M89" s="41">
        <f t="shared" si="162"/>
        <v>0</v>
      </c>
      <c r="O89" s="5">
        <f t="shared" si="163"/>
        <v>0</v>
      </c>
      <c r="P89" s="8">
        <f t="shared" si="164"/>
        <v>0</v>
      </c>
      <c r="Q89" s="41">
        <f t="shared" si="165"/>
        <v>0</v>
      </c>
      <c r="S89" s="5">
        <f t="shared" si="166"/>
        <v>0</v>
      </c>
      <c r="T89" s="8">
        <f t="shared" si="167"/>
        <v>0</v>
      </c>
      <c r="U89" s="41">
        <f t="shared" si="168"/>
        <v>0</v>
      </c>
      <c r="W89" s="5">
        <f t="shared" si="169"/>
        <v>0</v>
      </c>
      <c r="X89" s="8">
        <f t="shared" si="170"/>
        <v>0</v>
      </c>
      <c r="Y89" s="41">
        <f t="shared" si="171"/>
        <v>0</v>
      </c>
      <c r="AA89" s="5">
        <f t="shared" si="172"/>
        <v>0</v>
      </c>
      <c r="AB89" s="8">
        <f t="shared" si="173"/>
        <v>0</v>
      </c>
      <c r="AC89" s="41">
        <f t="shared" si="174"/>
        <v>0</v>
      </c>
    </row>
    <row r="90" spans="1:29" s="4" customFormat="1" x14ac:dyDescent="0.35">
      <c r="A90" s="11" t="str">
        <f>'1_Fire_Script'!A90</f>
        <v>eGROUND_FUEL_BASAL_ACCUMULATION_RADIUS</v>
      </c>
      <c r="B90" t="s">
        <v>363</v>
      </c>
      <c r="C90" s="35">
        <v>0.25</v>
      </c>
      <c r="D90" s="27"/>
      <c r="E90" s="28"/>
      <c r="G90" s="5">
        <f t="shared" si="158"/>
        <v>0</v>
      </c>
      <c r="H90" s="8">
        <f t="shared" si="159"/>
        <v>0</v>
      </c>
      <c r="I90" s="41">
        <f t="shared" si="159"/>
        <v>0</v>
      </c>
      <c r="K90" s="5">
        <f t="shared" si="160"/>
        <v>0</v>
      </c>
      <c r="L90" s="8">
        <f t="shared" si="161"/>
        <v>0</v>
      </c>
      <c r="M90" s="41">
        <f t="shared" si="162"/>
        <v>0</v>
      </c>
      <c r="O90" s="5">
        <f t="shared" si="163"/>
        <v>0</v>
      </c>
      <c r="P90" s="8">
        <f t="shared" si="164"/>
        <v>0</v>
      </c>
      <c r="Q90" s="41">
        <f t="shared" si="165"/>
        <v>0</v>
      </c>
      <c r="S90" s="5">
        <f t="shared" si="166"/>
        <v>0</v>
      </c>
      <c r="T90" s="8">
        <f t="shared" si="167"/>
        <v>0</v>
      </c>
      <c r="U90" s="41">
        <f t="shared" si="168"/>
        <v>0</v>
      </c>
      <c r="W90" s="5">
        <f t="shared" si="169"/>
        <v>0</v>
      </c>
      <c r="X90" s="8">
        <f t="shared" si="170"/>
        <v>0</v>
      </c>
      <c r="Y90" s="41">
        <f t="shared" si="171"/>
        <v>0</v>
      </c>
      <c r="AA90" s="5">
        <f t="shared" si="172"/>
        <v>0</v>
      </c>
      <c r="AB90" s="8">
        <f t="shared" si="173"/>
        <v>0</v>
      </c>
      <c r="AC90" s="41">
        <f t="shared" si="174"/>
        <v>0</v>
      </c>
    </row>
    <row r="91" spans="1:29" s="4" customFormat="1" x14ac:dyDescent="0.35">
      <c r="A91" s="11" t="str">
        <f>'1_Fire_Script'!A91</f>
        <v>eGROUND_FUEL_SQUIRREL_MIDDENS_DEPTH</v>
      </c>
      <c r="B91" t="s">
        <v>364</v>
      </c>
      <c r="C91" s="35">
        <v>0.25</v>
      </c>
      <c r="D91" s="27"/>
      <c r="E91" s="28"/>
      <c r="G91" s="5">
        <f t="shared" si="158"/>
        <v>0</v>
      </c>
      <c r="H91" s="8">
        <f t="shared" si="159"/>
        <v>0</v>
      </c>
      <c r="I91" s="41">
        <f t="shared" si="159"/>
        <v>0</v>
      </c>
      <c r="K91" s="5">
        <f t="shared" si="160"/>
        <v>0</v>
      </c>
      <c r="L91" s="8">
        <f t="shared" si="161"/>
        <v>0</v>
      </c>
      <c r="M91" s="41">
        <f t="shared" si="162"/>
        <v>0</v>
      </c>
      <c r="O91" s="5">
        <f t="shared" si="163"/>
        <v>0</v>
      </c>
      <c r="P91" s="8">
        <f t="shared" si="164"/>
        <v>0</v>
      </c>
      <c r="Q91" s="41">
        <f t="shared" si="165"/>
        <v>0</v>
      </c>
      <c r="R91" s="4">
        <v>18</v>
      </c>
      <c r="S91" s="5">
        <f t="shared" si="166"/>
        <v>4.5</v>
      </c>
      <c r="T91" s="8">
        <f t="shared" si="167"/>
        <v>4.5</v>
      </c>
      <c r="U91" s="41">
        <f t="shared" si="168"/>
        <v>4.5</v>
      </c>
      <c r="W91" s="5">
        <f t="shared" si="169"/>
        <v>0</v>
      </c>
      <c r="X91" s="8">
        <f t="shared" si="170"/>
        <v>0</v>
      </c>
      <c r="Y91" s="41">
        <f t="shared" si="171"/>
        <v>0</v>
      </c>
      <c r="AA91" s="5">
        <f t="shared" si="172"/>
        <v>0</v>
      </c>
      <c r="AB91" s="8">
        <f t="shared" si="173"/>
        <v>0</v>
      </c>
      <c r="AC91" s="41">
        <f t="shared" si="174"/>
        <v>0</v>
      </c>
    </row>
    <row r="92" spans="1:29" s="4" customFormat="1" x14ac:dyDescent="0.35">
      <c r="A92" s="11" t="str">
        <f>'1_Fire_Script'!A92</f>
        <v>eGROUND_FUEL_SQUIRREL_MIDDENS_NUMBER_PER_UNIT_AREA</v>
      </c>
      <c r="B92" t="s">
        <v>365</v>
      </c>
      <c r="C92" s="35">
        <v>0.25</v>
      </c>
      <c r="D92" s="27"/>
      <c r="E92" s="28"/>
      <c r="G92" s="5">
        <f t="shared" si="158"/>
        <v>0</v>
      </c>
      <c r="H92" s="8">
        <f t="shared" si="159"/>
        <v>0</v>
      </c>
      <c r="I92" s="41">
        <f t="shared" si="159"/>
        <v>0</v>
      </c>
      <c r="K92" s="5">
        <f t="shared" si="160"/>
        <v>0</v>
      </c>
      <c r="L92" s="8">
        <f t="shared" si="161"/>
        <v>0</v>
      </c>
      <c r="M92" s="41">
        <f t="shared" si="162"/>
        <v>0</v>
      </c>
      <c r="O92" s="5">
        <f t="shared" si="163"/>
        <v>0</v>
      </c>
      <c r="P92" s="8">
        <f t="shared" si="164"/>
        <v>0</v>
      </c>
      <c r="Q92" s="41">
        <f t="shared" si="165"/>
        <v>0</v>
      </c>
      <c r="R92" s="4">
        <v>1</v>
      </c>
      <c r="S92" s="5">
        <f t="shared" si="166"/>
        <v>0.25</v>
      </c>
      <c r="T92" s="8">
        <f t="shared" si="167"/>
        <v>0.25</v>
      </c>
      <c r="U92" s="41">
        <f t="shared" si="168"/>
        <v>0.25</v>
      </c>
      <c r="W92" s="5">
        <f t="shared" si="169"/>
        <v>0</v>
      </c>
      <c r="X92" s="8">
        <f t="shared" si="170"/>
        <v>0</v>
      </c>
      <c r="Y92" s="41">
        <f t="shared" si="171"/>
        <v>0</v>
      </c>
      <c r="AA92" s="5">
        <f t="shared" si="172"/>
        <v>0</v>
      </c>
      <c r="AB92" s="8">
        <f t="shared" si="173"/>
        <v>0</v>
      </c>
      <c r="AC92" s="41">
        <f t="shared" si="174"/>
        <v>0</v>
      </c>
    </row>
    <row r="93" spans="1:29" s="4" customFormat="1" x14ac:dyDescent="0.35">
      <c r="A93" s="11" t="str">
        <f>'1_Fire_Script'!A93</f>
        <v>eGROUND_FUEL_SQUIRREL_MIDDENS_RADIUS</v>
      </c>
      <c r="B93" t="s">
        <v>366</v>
      </c>
      <c r="C93" s="35">
        <v>0.25</v>
      </c>
      <c r="D93" s="27"/>
      <c r="E93" s="28"/>
      <c r="G93" s="50">
        <f t="shared" si="158"/>
        <v>0</v>
      </c>
      <c r="H93" s="51">
        <f t="shared" si="159"/>
        <v>0</v>
      </c>
      <c r="I93" s="52">
        <f t="shared" si="159"/>
        <v>0</v>
      </c>
      <c r="K93" s="50">
        <f t="shared" si="160"/>
        <v>0</v>
      </c>
      <c r="L93" s="51">
        <f t="shared" si="161"/>
        <v>0</v>
      </c>
      <c r="M93" s="52">
        <f t="shared" si="162"/>
        <v>0</v>
      </c>
      <c r="O93" s="50">
        <f t="shared" si="163"/>
        <v>0</v>
      </c>
      <c r="P93" s="51">
        <f t="shared" si="164"/>
        <v>0</v>
      </c>
      <c r="Q93" s="52">
        <f t="shared" si="165"/>
        <v>0</v>
      </c>
      <c r="R93" s="4">
        <v>5</v>
      </c>
      <c r="S93" s="50">
        <f t="shared" si="166"/>
        <v>1.25</v>
      </c>
      <c r="T93" s="51">
        <f t="shared" si="167"/>
        <v>1.25</v>
      </c>
      <c r="U93" s="52">
        <f t="shared" si="168"/>
        <v>1.25</v>
      </c>
      <c r="W93" s="50">
        <f t="shared" si="169"/>
        <v>0</v>
      </c>
      <c r="X93" s="51">
        <f t="shared" si="170"/>
        <v>0</v>
      </c>
      <c r="Y93" s="52">
        <f t="shared" si="171"/>
        <v>0</v>
      </c>
      <c r="AA93" s="50">
        <f t="shared" si="172"/>
        <v>0</v>
      </c>
      <c r="AB93" s="51">
        <f t="shared" si="173"/>
        <v>0</v>
      </c>
      <c r="AC93" s="52">
        <f t="shared" si="17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P1" zoomScale="75" zoomScaleNormal="75" workbookViewId="0">
      <selection activeCell="AE22" sqref="AE22"/>
    </sheetView>
  </sheetViews>
  <sheetFormatPr defaultColWidth="9.1796875" defaultRowHeight="14.5" x14ac:dyDescent="0.35"/>
  <cols>
    <col min="1" max="1" width="94.453125" style="43" customWidth="1"/>
    <col min="2" max="2" width="27.453125" style="43" bestFit="1" customWidth="1"/>
    <col min="3" max="3" width="44.81640625" style="44" customWidth="1"/>
    <col min="4" max="4" width="42.54296875" style="44" customWidth="1"/>
    <col min="5" max="5" width="27.54296875" style="44" customWidth="1"/>
    <col min="6" max="6" width="14" style="43" customWidth="1"/>
    <col min="7" max="7" width="18.54296875" style="43" customWidth="1"/>
    <col min="8" max="8" width="18.54296875" style="45" customWidth="1"/>
    <col min="9" max="9" width="18.54296875" style="46" customWidth="1"/>
    <col min="10" max="10" width="14" style="43" customWidth="1"/>
    <col min="11" max="11" width="18.54296875" style="43" customWidth="1"/>
    <col min="12" max="12" width="18.54296875" style="45" customWidth="1"/>
    <col min="13" max="13" width="18.54296875" style="46" customWidth="1"/>
    <col min="14" max="14" width="14" style="43" customWidth="1"/>
    <col min="15" max="15" width="18.54296875" style="43" customWidth="1"/>
    <col min="16" max="16" width="18.54296875" style="45" customWidth="1"/>
    <col min="17" max="17" width="18.54296875" style="46" customWidth="1"/>
    <col min="18" max="18" width="14" style="43" customWidth="1"/>
    <col min="19" max="19" width="18.54296875" style="43" customWidth="1"/>
    <col min="20" max="20" width="18.54296875" style="45" customWidth="1"/>
    <col min="21" max="21" width="18.54296875" style="46" customWidth="1"/>
    <col min="22" max="22" width="14" style="43" bestFit="1" customWidth="1"/>
    <col min="23" max="23" width="18.54296875" style="43" bestFit="1" customWidth="1"/>
    <col min="24" max="24" width="18.54296875" style="45" bestFit="1" customWidth="1"/>
    <col min="25" max="25" width="18.54296875" style="46" bestFit="1" customWidth="1"/>
    <col min="26" max="26" width="14" style="43" bestFit="1" customWidth="1"/>
    <col min="27" max="27" width="18.54296875" style="43" bestFit="1" customWidth="1"/>
    <col min="28" max="28" width="18.54296875" style="45" bestFit="1" customWidth="1"/>
    <col min="29" max="29" width="18.54296875" style="46" bestFit="1" customWidth="1"/>
    <col min="30" max="16384" width="9.1796875" style="43"/>
  </cols>
  <sheetData>
    <row r="1" spans="1:29" s="6" customFormat="1" x14ac:dyDescent="0.3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3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3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3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3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3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3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3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3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3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3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3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3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3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3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3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3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3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2.3666666666666667</v>
      </c>
      <c r="U18" s="33">
        <f>$E18*T18</f>
        <v>0</v>
      </c>
      <c r="V18" s="4">
        <v>13</v>
      </c>
      <c r="W18" s="5">
        <f>V18</f>
        <v>13</v>
      </c>
      <c r="X18" s="8">
        <f>W22</f>
        <v>9</v>
      </c>
      <c r="Y18" s="33">
        <f>$E18*X18</f>
        <v>0</v>
      </c>
      <c r="AA18" s="5">
        <f>Z18</f>
        <v>0</v>
      </c>
      <c r="AB18" s="8">
        <f>AA22</f>
        <v>9.8000000000000007</v>
      </c>
      <c r="AC18" s="33">
        <f>$E18*AB18</f>
        <v>0</v>
      </c>
    </row>
    <row r="19" spans="1:29" s="4" customFormat="1" x14ac:dyDescent="0.3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3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3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35">
      <c r="A22" s="11" t="str">
        <f>'1_Fire_Script'!A22</f>
        <v>eCANOPY_SNAGS_CLASS_1_CONIFERS_WITH_FOLIAGE_DIAMETER</v>
      </c>
      <c r="B22" t="s">
        <v>298</v>
      </c>
      <c r="C22" s="13" t="s">
        <v>436</v>
      </c>
      <c r="D22" s="37" t="s">
        <v>377</v>
      </c>
      <c r="E22" s="28">
        <v>0</v>
      </c>
      <c r="G22" s="5">
        <f>IF(F22=0,((F3*F7+F13*F17)/(F7+F17)),F22)</f>
        <v>9.6</v>
      </c>
      <c r="H22" s="8">
        <f>IF(G22=0,G3,G22)</f>
        <v>9.6</v>
      </c>
      <c r="I22" s="9">
        <f t="shared" si="27"/>
        <v>0</v>
      </c>
      <c r="K22" s="5">
        <f>IF(J22=0,J3,J22)</f>
        <v>0</v>
      </c>
      <c r="L22" s="8">
        <f>IF(K22=0,K3,K22)</f>
        <v>0</v>
      </c>
      <c r="M22" s="9">
        <f t="shared" si="28"/>
        <v>0</v>
      </c>
      <c r="O22" s="5">
        <f>IF(N22=0,N3,N22)</f>
        <v>0</v>
      </c>
      <c r="P22" s="8">
        <f>IF(O22=0,O3,O22)</f>
        <v>0</v>
      </c>
      <c r="Q22" s="9">
        <f t="shared" si="29"/>
        <v>0</v>
      </c>
      <c r="S22" s="5">
        <f>IF(R22=0,((R3*R7+R13*R17)/(R7+R17)),R22)</f>
        <v>2.3666666666666667</v>
      </c>
      <c r="T22" s="8">
        <f>IF(S22=0,S3,S22)</f>
        <v>2.3666666666666667</v>
      </c>
      <c r="U22" s="9">
        <f t="shared" si="30"/>
        <v>0</v>
      </c>
      <c r="V22" s="4">
        <v>9</v>
      </c>
      <c r="W22" s="5">
        <f>IF(V22=0,((V3*V7+V13*V17)/(V7+V17)),V22)</f>
        <v>9</v>
      </c>
      <c r="X22" s="8">
        <f>IF(W22=0,W3,W22)</f>
        <v>9</v>
      </c>
      <c r="Y22" s="9">
        <f t="shared" si="31"/>
        <v>0</v>
      </c>
      <c r="AA22" s="5">
        <f>IF(Z22=0,((Z3*Z7+Z13*Z17)/(Z7+Z17)),Z22)</f>
        <v>9.8000000000000007</v>
      </c>
      <c r="AB22" s="8">
        <f>IF(AA22=0,AA3,AA22)</f>
        <v>9.8000000000000007</v>
      </c>
      <c r="AC22" s="9">
        <f t="shared" si="32"/>
        <v>0</v>
      </c>
    </row>
    <row r="23" spans="1:29" s="4" customFormat="1" x14ac:dyDescent="0.3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3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35">
      <c r="A25" s="11" t="str">
        <f>'1_Fire_Script'!A25</f>
        <v>eCANOPY_SNAGS_CLASS_1_CONIFERS_WITH_FOLIAGE_STEM_DENSITY</v>
      </c>
      <c r="B25" t="s">
        <v>301</v>
      </c>
      <c r="C25" s="35" t="s">
        <v>395</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3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2.3666666666666667</v>
      </c>
      <c r="V26" s="4">
        <v>11</v>
      </c>
      <c r="W26" s="5">
        <f t="shared" ref="W26:W33" si="41">V26</f>
        <v>11</v>
      </c>
      <c r="X26" s="8">
        <f t="shared" ref="X26:X28" si="42">W18</f>
        <v>13</v>
      </c>
      <c r="Y26" s="9">
        <f>X18</f>
        <v>9</v>
      </c>
      <c r="Z26" s="4">
        <v>12</v>
      </c>
      <c r="AA26" s="5">
        <f t="shared" ref="AA26:AA33" si="43">Z26</f>
        <v>12</v>
      </c>
      <c r="AB26" s="8">
        <f t="shared" ref="AB26:AB28" si="44">AA18</f>
        <v>0</v>
      </c>
      <c r="AC26" s="9">
        <f>AB18</f>
        <v>9.8000000000000007</v>
      </c>
    </row>
    <row r="27" spans="1:29" s="4" customFormat="1" x14ac:dyDescent="0.3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3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3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3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3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3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3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3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$D34*G34</f>
        <v>1.1000000000000001</v>
      </c>
      <c r="I34" s="33">
        <f>$E34*H34</f>
        <v>2.2000000000000002</v>
      </c>
      <c r="J34" s="4">
        <v>5</v>
      </c>
      <c r="K34" s="5">
        <f t="shared" ref="K34:K39" si="67">$C34*J34</f>
        <v>0.25</v>
      </c>
      <c r="L34" s="8">
        <f t="shared" ref="L34" si="68">$D34*K34</f>
        <v>2.5</v>
      </c>
      <c r="M34" s="33">
        <f>$E34*L34</f>
        <v>5</v>
      </c>
      <c r="N34" s="4">
        <v>3</v>
      </c>
      <c r="O34" s="5">
        <f t="shared" ref="O34:O39" si="69">$C34*N34</f>
        <v>0.15000000000000002</v>
      </c>
      <c r="P34" s="8">
        <f t="shared" ref="P34" si="70">$D34*O34</f>
        <v>1.5000000000000002</v>
      </c>
      <c r="Q34" s="33">
        <f>$E34*P34</f>
        <v>3.0000000000000004</v>
      </c>
      <c r="R34" s="4">
        <v>5</v>
      </c>
      <c r="S34" s="5">
        <f t="shared" ref="S34:S39" si="71">$C34*R34</f>
        <v>0.25</v>
      </c>
      <c r="T34" s="8">
        <f t="shared" ref="T34" si="72">$D34*S34</f>
        <v>2.5</v>
      </c>
      <c r="U34" s="33">
        <f>$E34*T34</f>
        <v>5</v>
      </c>
      <c r="V34" s="4">
        <v>6</v>
      </c>
      <c r="W34" s="5">
        <f t="shared" ref="W34:W39" si="73">$C34*V34</f>
        <v>0.30000000000000004</v>
      </c>
      <c r="X34" s="8">
        <f t="shared" ref="X34" si="74">$D34*W34</f>
        <v>3.0000000000000004</v>
      </c>
      <c r="Y34" s="33">
        <f>$E34*X34</f>
        <v>6.0000000000000009</v>
      </c>
      <c r="Z34" s="4">
        <v>5</v>
      </c>
      <c r="AA34" s="5">
        <f t="shared" ref="AA34:AA39" si="75">$C34*Z34</f>
        <v>0.25</v>
      </c>
      <c r="AB34" s="8">
        <f t="shared" ref="AB34" si="76">$D34*AA34</f>
        <v>2.5</v>
      </c>
      <c r="AC34" s="33">
        <f>$E34*AB34</f>
        <v>5</v>
      </c>
    </row>
    <row r="35" spans="1:29" s="4" customFormat="1" x14ac:dyDescent="0.3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7"/>
        <v>3.5</v>
      </c>
      <c r="L35" s="8">
        <f>MIN(100,$D35*K35)</f>
        <v>35</v>
      </c>
      <c r="M35" s="12">
        <f>MIN(100,$E35*L35)</f>
        <v>100</v>
      </c>
      <c r="N35" s="4">
        <v>2</v>
      </c>
      <c r="O35" s="5">
        <f t="shared" si="69"/>
        <v>0.1</v>
      </c>
      <c r="P35" s="8">
        <f>MIN(100,$D35*O35)</f>
        <v>1</v>
      </c>
      <c r="Q35" s="12">
        <f>MIN(100,$E35*P35)</f>
        <v>3</v>
      </c>
      <c r="R35" s="4">
        <v>10</v>
      </c>
      <c r="S35" s="5">
        <f t="shared" si="71"/>
        <v>0.5</v>
      </c>
      <c r="T35" s="8">
        <f>MIN(100,$D35*S35)</f>
        <v>5</v>
      </c>
      <c r="U35" s="12">
        <f>MIN(100,$E35*T35)</f>
        <v>15</v>
      </c>
      <c r="V35" s="4">
        <v>30</v>
      </c>
      <c r="W35" s="5">
        <f t="shared" si="73"/>
        <v>1.5</v>
      </c>
      <c r="X35" s="8">
        <f>MIN(100,$D35*W35)</f>
        <v>15</v>
      </c>
      <c r="Y35" s="12">
        <f>MIN(100,$E35*X35)</f>
        <v>45</v>
      </c>
      <c r="Z35" s="4">
        <v>80</v>
      </c>
      <c r="AA35" s="5">
        <f t="shared" si="75"/>
        <v>4</v>
      </c>
      <c r="AB35" s="8">
        <f>MIN(100,$D35*AA35)</f>
        <v>40</v>
      </c>
      <c r="AC35" s="12">
        <f>MIN(100,$E35*AB35)</f>
        <v>100</v>
      </c>
    </row>
    <row r="36" spans="1:29" s="4" customFormat="1" x14ac:dyDescent="0.3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7"/>
        <v>4.25</v>
      </c>
      <c r="L36" s="8">
        <f>MIN(100,$D36*K36)</f>
        <v>85</v>
      </c>
      <c r="M36" s="12">
        <f>L36</f>
        <v>85</v>
      </c>
      <c r="N36" s="4">
        <v>100</v>
      </c>
      <c r="O36" s="5">
        <f t="shared" si="69"/>
        <v>5</v>
      </c>
      <c r="P36" s="8">
        <f>MIN(100,$D36*O36)</f>
        <v>100</v>
      </c>
      <c r="Q36" s="12">
        <f>P36</f>
        <v>100</v>
      </c>
      <c r="R36" s="4">
        <v>90</v>
      </c>
      <c r="S36" s="5">
        <f t="shared" si="71"/>
        <v>4.5</v>
      </c>
      <c r="T36" s="8">
        <f>MIN(100,$D36*S36)</f>
        <v>90</v>
      </c>
      <c r="U36" s="12">
        <f>T36</f>
        <v>90</v>
      </c>
      <c r="V36" s="4">
        <v>85</v>
      </c>
      <c r="W36" s="5">
        <f t="shared" si="73"/>
        <v>4.25</v>
      </c>
      <c r="X36" s="8">
        <f>MIN(100,$D36*W36)</f>
        <v>85</v>
      </c>
      <c r="Y36" s="12">
        <f>X36</f>
        <v>85</v>
      </c>
      <c r="Z36" s="4">
        <v>90</v>
      </c>
      <c r="AA36" s="5">
        <f t="shared" si="75"/>
        <v>4.5</v>
      </c>
      <c r="AB36" s="8">
        <f>MIN(100,$D36*AA36)</f>
        <v>90</v>
      </c>
      <c r="AC36" s="12">
        <f>AB36</f>
        <v>90</v>
      </c>
    </row>
    <row r="37" spans="1:29" s="4" customFormat="1" x14ac:dyDescent="0.35">
      <c r="A37" s="11" t="str">
        <f>'1_Fire_Script'!A37</f>
        <v>eSHRUBS_SECONDARY_LAYER_HEIGHT</v>
      </c>
      <c r="B37" t="s">
        <v>313</v>
      </c>
      <c r="C37" s="35">
        <v>0.05</v>
      </c>
      <c r="D37" s="29">
        <f xml:space="preserve"> (1/0.05) * 0.5</f>
        <v>10</v>
      </c>
      <c r="E37" s="31">
        <f xml:space="preserve"> 1/0.5</f>
        <v>2</v>
      </c>
      <c r="F37" s="4">
        <v>0.3</v>
      </c>
      <c r="G37" s="5">
        <f t="shared" si="66"/>
        <v>1.4999999999999999E-2</v>
      </c>
      <c r="H37" s="8">
        <f>$D37*G37</f>
        <v>0.15</v>
      </c>
      <c r="I37" s="33">
        <f>$E37*H37</f>
        <v>0.3</v>
      </c>
      <c r="J37" s="4">
        <v>2</v>
      </c>
      <c r="K37" s="5">
        <f t="shared" si="67"/>
        <v>0.1</v>
      </c>
      <c r="L37" s="8">
        <f t="shared" ref="L37" si="77">$D37*K37</f>
        <v>1</v>
      </c>
      <c r="M37" s="33">
        <f>$E37*L37</f>
        <v>2</v>
      </c>
      <c r="O37" s="5">
        <f t="shared" si="69"/>
        <v>0</v>
      </c>
      <c r="P37" s="8">
        <f t="shared" ref="P37" si="78">$D37*O37</f>
        <v>0</v>
      </c>
      <c r="Q37" s="33">
        <f>$E37*P37</f>
        <v>0</v>
      </c>
      <c r="R37" s="4">
        <v>1</v>
      </c>
      <c r="S37" s="5">
        <f t="shared" si="71"/>
        <v>0.05</v>
      </c>
      <c r="T37" s="8">
        <f t="shared" ref="T37" si="79">$D37*S37</f>
        <v>0.5</v>
      </c>
      <c r="U37" s="33">
        <f>$E37*T37</f>
        <v>1</v>
      </c>
      <c r="W37" s="5">
        <f t="shared" si="73"/>
        <v>0</v>
      </c>
      <c r="X37" s="8">
        <f t="shared" ref="X37" si="80">$D37*W37</f>
        <v>0</v>
      </c>
      <c r="Y37" s="33">
        <f>$E37*X37</f>
        <v>0</v>
      </c>
      <c r="AA37" s="5">
        <f t="shared" si="75"/>
        <v>0</v>
      </c>
      <c r="AB37" s="8">
        <f t="shared" ref="AB37" si="81">$D37*AA37</f>
        <v>0</v>
      </c>
      <c r="AC37" s="33">
        <f>$E37*AB37</f>
        <v>0</v>
      </c>
    </row>
    <row r="38" spans="1:29" s="4" customFormat="1" x14ac:dyDescent="0.3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7"/>
        <v>0.25</v>
      </c>
      <c r="L38" s="8">
        <f>MIN(100,$D38*K38)</f>
        <v>2.5</v>
      </c>
      <c r="M38" s="12">
        <f>MIN(100,$E38*L38)</f>
        <v>7.5</v>
      </c>
      <c r="O38" s="5">
        <f t="shared" si="69"/>
        <v>0</v>
      </c>
      <c r="P38" s="8">
        <f>MIN(100,$D38*O38)</f>
        <v>0</v>
      </c>
      <c r="Q38" s="12">
        <f>MIN(100,$E38*P38)</f>
        <v>0</v>
      </c>
      <c r="R38" s="4">
        <v>20</v>
      </c>
      <c r="S38" s="5">
        <f t="shared" si="71"/>
        <v>1</v>
      </c>
      <c r="T38" s="8">
        <f>MIN(100,$D38*S38)</f>
        <v>10</v>
      </c>
      <c r="U38" s="12">
        <f>MIN(100,$E38*T38)</f>
        <v>30</v>
      </c>
      <c r="W38" s="5">
        <f t="shared" si="73"/>
        <v>0</v>
      </c>
      <c r="X38" s="8">
        <f>MIN(100,$D38*W38)</f>
        <v>0</v>
      </c>
      <c r="Y38" s="12">
        <f>MIN(100,$E38*X38)</f>
        <v>0</v>
      </c>
      <c r="AA38" s="5">
        <f t="shared" si="75"/>
        <v>0</v>
      </c>
      <c r="AB38" s="8">
        <f>MIN(100,$D38*AA38)</f>
        <v>0</v>
      </c>
      <c r="AC38" s="12">
        <f>MIN(100,$E38*AB38)</f>
        <v>0</v>
      </c>
    </row>
    <row r="39" spans="1:29" s="4" customFormat="1" x14ac:dyDescent="0.3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7"/>
        <v>4.25</v>
      </c>
      <c r="L39" s="8">
        <f>MIN(100,$D39*K39)</f>
        <v>85</v>
      </c>
      <c r="M39" s="12">
        <f>L39</f>
        <v>85</v>
      </c>
      <c r="O39" s="5">
        <f t="shared" si="69"/>
        <v>0</v>
      </c>
      <c r="P39" s="8">
        <f>MIN(100,$D39*O39)</f>
        <v>0</v>
      </c>
      <c r="Q39" s="12">
        <f>P39</f>
        <v>0</v>
      </c>
      <c r="R39" s="4">
        <v>90</v>
      </c>
      <c r="S39" s="5">
        <f t="shared" si="71"/>
        <v>4.5</v>
      </c>
      <c r="T39" s="8">
        <f>MIN(100,$D39*S39)</f>
        <v>90</v>
      </c>
      <c r="U39" s="12">
        <f>T39</f>
        <v>90</v>
      </c>
      <c r="W39" s="5">
        <f t="shared" si="73"/>
        <v>0</v>
      </c>
      <c r="X39" s="8">
        <f>MIN(100,$D39*W39)</f>
        <v>0</v>
      </c>
      <c r="Y39" s="12">
        <f>X39</f>
        <v>0</v>
      </c>
      <c r="AA39" s="5">
        <f t="shared" si="75"/>
        <v>0</v>
      </c>
      <c r="AB39" s="8">
        <f>MIN(100,$D39*AA39)</f>
        <v>0</v>
      </c>
      <c r="AC39" s="12">
        <f>AB39</f>
        <v>0</v>
      </c>
    </row>
    <row r="40" spans="1:29" s="4" customFormat="1" x14ac:dyDescent="0.3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2">H40</f>
        <v>0.90000000000000013</v>
      </c>
      <c r="K40" s="5">
        <f>$C40*J40</f>
        <v>0</v>
      </c>
      <c r="L40" s="8">
        <f>$D40*K40</f>
        <v>0</v>
      </c>
      <c r="M40" s="12">
        <f t="shared" ref="M40:M47" si="83">L40</f>
        <v>0</v>
      </c>
      <c r="N40" s="4">
        <v>2</v>
      </c>
      <c r="O40" s="5">
        <f>$C40*N40</f>
        <v>0.1</v>
      </c>
      <c r="P40" s="8">
        <f>$D40*O40</f>
        <v>2</v>
      </c>
      <c r="Q40" s="12">
        <f t="shared" ref="Q40:Q47" si="84">P40</f>
        <v>2</v>
      </c>
      <c r="R40" s="4">
        <v>1</v>
      </c>
      <c r="S40" s="5">
        <f>$C40*R40</f>
        <v>0.05</v>
      </c>
      <c r="T40" s="8">
        <f>$D40*S40</f>
        <v>1</v>
      </c>
      <c r="U40" s="12">
        <f t="shared" ref="U40:U47" si="85">T40</f>
        <v>1</v>
      </c>
      <c r="V40" s="4">
        <v>2.5</v>
      </c>
      <c r="W40" s="5">
        <f>$C40*V40</f>
        <v>0.125</v>
      </c>
      <c r="X40" s="8">
        <f>$D40*W40</f>
        <v>2.5</v>
      </c>
      <c r="Y40" s="12">
        <f t="shared" ref="Y40:Y47" si="86">X40</f>
        <v>2.5</v>
      </c>
      <c r="Z40" s="4">
        <v>2</v>
      </c>
      <c r="AA40" s="5">
        <f>$C40*Z40</f>
        <v>0.1</v>
      </c>
      <c r="AB40" s="8">
        <f>$D40*AA40</f>
        <v>2</v>
      </c>
      <c r="AC40" s="12">
        <f t="shared" ref="AC40:AC47" si="87">AB40</f>
        <v>2</v>
      </c>
    </row>
    <row r="41" spans="1:29" s="4" customFormat="1" x14ac:dyDescent="0.35">
      <c r="A41" s="11" t="str">
        <f>'1_Fire_Script'!A41</f>
        <v>eHERBACEOUS_PRIMARY_LAYER_LOADING</v>
      </c>
      <c r="B41" t="s">
        <v>317</v>
      </c>
      <c r="C41" s="35">
        <v>0.05</v>
      </c>
      <c r="D41" s="29">
        <f xml:space="preserve"> (1/0.05) * 2</f>
        <v>40</v>
      </c>
      <c r="E41" s="31"/>
      <c r="F41" s="4">
        <v>0.1</v>
      </c>
      <c r="G41" s="5">
        <f t="shared" si="66"/>
        <v>5.000000000000001E-3</v>
      </c>
      <c r="H41" s="8">
        <f t="shared" ref="H41:H45" si="88">$D41*G41</f>
        <v>0.20000000000000004</v>
      </c>
      <c r="I41" s="12">
        <f t="shared" si="82"/>
        <v>0.20000000000000004</v>
      </c>
      <c r="K41" s="5">
        <f t="shared" ref="K41:K47" si="89">$C41*J41</f>
        <v>0</v>
      </c>
      <c r="L41" s="8">
        <f t="shared" ref="L41" si="90">$D41*K41</f>
        <v>0</v>
      </c>
      <c r="M41" s="12">
        <f t="shared" si="83"/>
        <v>0</v>
      </c>
      <c r="N41" s="4">
        <v>1</v>
      </c>
      <c r="O41" s="5">
        <f t="shared" ref="O41:O47" si="91">$C41*N41</f>
        <v>0.05</v>
      </c>
      <c r="P41" s="8">
        <f t="shared" ref="P41" si="92">$D41*O41</f>
        <v>2</v>
      </c>
      <c r="Q41" s="12">
        <f t="shared" si="84"/>
        <v>2</v>
      </c>
      <c r="R41" s="4">
        <v>0.01</v>
      </c>
      <c r="S41" s="5">
        <f t="shared" ref="S41:S47" si="93">$C41*R41</f>
        <v>5.0000000000000001E-4</v>
      </c>
      <c r="T41" s="8">
        <f t="shared" ref="T41" si="94">$D41*S41</f>
        <v>0.02</v>
      </c>
      <c r="U41" s="12">
        <f t="shared" si="85"/>
        <v>0.02</v>
      </c>
      <c r="V41" s="4">
        <v>0.4</v>
      </c>
      <c r="W41" s="5">
        <f t="shared" ref="W41:W47" si="95">$C41*V41</f>
        <v>2.0000000000000004E-2</v>
      </c>
      <c r="X41" s="8">
        <f t="shared" ref="X41" si="96">$D41*W41</f>
        <v>0.80000000000000016</v>
      </c>
      <c r="Y41" s="12">
        <f t="shared" si="86"/>
        <v>0.80000000000000016</v>
      </c>
      <c r="Z41" s="4">
        <v>0.1</v>
      </c>
      <c r="AA41" s="5">
        <f t="shared" ref="AA41:AA47" si="97">$C41*Z41</f>
        <v>5.000000000000001E-3</v>
      </c>
      <c r="AB41" s="8">
        <f t="shared" ref="AB41" si="98">$D41*AA41</f>
        <v>0.20000000000000004</v>
      </c>
      <c r="AC41" s="12">
        <f t="shared" si="87"/>
        <v>0.20000000000000004</v>
      </c>
    </row>
    <row r="42" spans="1:29" s="4" customFormat="1" x14ac:dyDescent="0.3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2"/>
        <v>1.4</v>
      </c>
      <c r="K42" s="5">
        <f t="shared" si="89"/>
        <v>0</v>
      </c>
      <c r="L42" s="8">
        <f>MIN(100,$D42*K42)</f>
        <v>0</v>
      </c>
      <c r="M42" s="12">
        <f t="shared" si="83"/>
        <v>0</v>
      </c>
      <c r="N42" s="4">
        <v>90</v>
      </c>
      <c r="O42" s="5">
        <f t="shared" si="91"/>
        <v>4.5</v>
      </c>
      <c r="P42" s="8">
        <f>MIN(100,$D42*O42)</f>
        <v>100</v>
      </c>
      <c r="Q42" s="12">
        <f t="shared" si="84"/>
        <v>100</v>
      </c>
      <c r="R42" s="4">
        <v>2</v>
      </c>
      <c r="S42" s="5">
        <f t="shared" si="93"/>
        <v>0.1</v>
      </c>
      <c r="T42" s="8">
        <f>MIN(100,$D42*S42)</f>
        <v>4</v>
      </c>
      <c r="U42" s="12">
        <f t="shared" si="85"/>
        <v>4</v>
      </c>
      <c r="V42" s="4">
        <v>30</v>
      </c>
      <c r="W42" s="5">
        <f t="shared" si="95"/>
        <v>1.5</v>
      </c>
      <c r="X42" s="8">
        <f>MIN(100,$D42*W42)</f>
        <v>60</v>
      </c>
      <c r="Y42" s="12">
        <f t="shared" si="86"/>
        <v>60</v>
      </c>
      <c r="Z42" s="4">
        <v>20</v>
      </c>
      <c r="AA42" s="5">
        <f t="shared" si="97"/>
        <v>1</v>
      </c>
      <c r="AB42" s="8">
        <f>MIN(100,$D42*AA42)</f>
        <v>40</v>
      </c>
      <c r="AC42" s="12">
        <f t="shared" si="87"/>
        <v>40</v>
      </c>
    </row>
    <row r="43" spans="1:29" s="4" customFormat="1" x14ac:dyDescent="0.35">
      <c r="A43" s="11" t="str">
        <f>'1_Fire_Script'!A43</f>
        <v>eHERBACEOUS_PRIMARY_LAYER_PERCENT_LIVE</v>
      </c>
      <c r="B43" t="s">
        <v>319</v>
      </c>
      <c r="C43" s="35">
        <v>0.05</v>
      </c>
      <c r="D43" s="29">
        <f xml:space="preserve"> (1/0.05)</f>
        <v>20</v>
      </c>
      <c r="E43" s="31"/>
      <c r="F43" s="4">
        <v>95</v>
      </c>
      <c r="G43" s="5">
        <f t="shared" si="66"/>
        <v>4.75</v>
      </c>
      <c r="H43" s="8">
        <f>MIN(100,$D43*G43)</f>
        <v>95</v>
      </c>
      <c r="I43" s="12">
        <f t="shared" si="82"/>
        <v>95</v>
      </c>
      <c r="K43" s="5">
        <f t="shared" si="89"/>
        <v>0</v>
      </c>
      <c r="L43" s="8">
        <f>MIN(100,$D43*K43)</f>
        <v>0</v>
      </c>
      <c r="M43" s="12">
        <f t="shared" si="83"/>
        <v>0</v>
      </c>
      <c r="N43" s="4">
        <v>85</v>
      </c>
      <c r="O43" s="5">
        <f t="shared" si="91"/>
        <v>4.25</v>
      </c>
      <c r="P43" s="8">
        <f>MIN(100,$D43*O43)</f>
        <v>85</v>
      </c>
      <c r="Q43" s="12">
        <f t="shared" si="84"/>
        <v>85</v>
      </c>
      <c r="R43" s="4">
        <v>90</v>
      </c>
      <c r="S43" s="5">
        <f t="shared" si="93"/>
        <v>4.5</v>
      </c>
      <c r="T43" s="8">
        <f>MIN(100,$D43*S43)</f>
        <v>90</v>
      </c>
      <c r="U43" s="12">
        <f t="shared" si="85"/>
        <v>90</v>
      </c>
      <c r="V43" s="4">
        <v>80</v>
      </c>
      <c r="W43" s="5">
        <f t="shared" si="95"/>
        <v>4</v>
      </c>
      <c r="X43" s="8">
        <f>MIN(100,$D43*W43)</f>
        <v>80</v>
      </c>
      <c r="Y43" s="12">
        <f t="shared" si="86"/>
        <v>80</v>
      </c>
      <c r="Z43" s="4">
        <v>60</v>
      </c>
      <c r="AA43" s="5">
        <f t="shared" si="97"/>
        <v>3</v>
      </c>
      <c r="AB43" s="8">
        <f>MIN(100,$D43*AA43)</f>
        <v>60</v>
      </c>
      <c r="AC43" s="12">
        <f t="shared" si="87"/>
        <v>60</v>
      </c>
    </row>
    <row r="44" spans="1:29" s="4" customFormat="1" x14ac:dyDescent="0.35">
      <c r="A44" s="11" t="str">
        <f>'1_Fire_Script'!A44</f>
        <v>eHERBACEOUS_SECONDARY_LAYER_HEIGHT</v>
      </c>
      <c r="B44" t="s">
        <v>320</v>
      </c>
      <c r="C44" s="35">
        <v>0.05</v>
      </c>
      <c r="D44" s="29">
        <f xml:space="preserve"> (1/0.05)</f>
        <v>20</v>
      </c>
      <c r="E44" s="31"/>
      <c r="F44" s="4">
        <v>0.9</v>
      </c>
      <c r="G44" s="5">
        <f t="shared" si="66"/>
        <v>4.5000000000000005E-2</v>
      </c>
      <c r="H44" s="8">
        <f t="shared" si="88"/>
        <v>0.90000000000000013</v>
      </c>
      <c r="I44" s="12">
        <f t="shared" si="82"/>
        <v>0.90000000000000013</v>
      </c>
      <c r="K44" s="5">
        <f t="shared" si="89"/>
        <v>0</v>
      </c>
      <c r="L44" s="8">
        <f t="shared" ref="L44:L45" si="99">$D44*K44</f>
        <v>0</v>
      </c>
      <c r="M44" s="12">
        <f t="shared" si="83"/>
        <v>0</v>
      </c>
      <c r="N44" s="4">
        <v>1</v>
      </c>
      <c r="O44" s="5">
        <f t="shared" si="91"/>
        <v>0.05</v>
      </c>
      <c r="P44" s="8">
        <f t="shared" ref="P44:P45" si="100">$D44*O44</f>
        <v>1</v>
      </c>
      <c r="Q44" s="12">
        <f t="shared" si="84"/>
        <v>1</v>
      </c>
      <c r="R44" s="4">
        <v>0.5</v>
      </c>
      <c r="S44" s="5">
        <f t="shared" si="93"/>
        <v>2.5000000000000001E-2</v>
      </c>
      <c r="T44" s="8">
        <f t="shared" ref="T44:T45" si="101">$D44*S44</f>
        <v>0.5</v>
      </c>
      <c r="U44" s="12">
        <f t="shared" si="85"/>
        <v>0.5</v>
      </c>
      <c r="W44" s="5">
        <f t="shared" si="95"/>
        <v>0</v>
      </c>
      <c r="X44" s="8">
        <f t="shared" ref="X44:X45" si="102">$D44*W44</f>
        <v>0</v>
      </c>
      <c r="Y44" s="12">
        <f t="shared" si="86"/>
        <v>0</v>
      </c>
      <c r="Z44" s="4">
        <v>1</v>
      </c>
      <c r="AA44" s="5">
        <f t="shared" si="97"/>
        <v>0.05</v>
      </c>
      <c r="AB44" s="8">
        <f t="shared" ref="AB44:AB45" si="103">$D44*AA44</f>
        <v>1</v>
      </c>
      <c r="AC44" s="12">
        <f t="shared" si="87"/>
        <v>1</v>
      </c>
    </row>
    <row r="45" spans="1:29" s="4" customFormat="1" x14ac:dyDescent="0.35">
      <c r="A45" s="11" t="str">
        <f>'1_Fire_Script'!A45</f>
        <v>eHERBACEOUS_SECONDARY_LAYER_LOADING</v>
      </c>
      <c r="B45" t="s">
        <v>321</v>
      </c>
      <c r="C45" s="35">
        <v>0.05</v>
      </c>
      <c r="D45" s="29">
        <f xml:space="preserve"> (1/0.05) * 2</f>
        <v>40</v>
      </c>
      <c r="E45" s="31"/>
      <c r="F45" s="4">
        <v>0.1</v>
      </c>
      <c r="G45" s="5">
        <f t="shared" si="66"/>
        <v>5.000000000000001E-3</v>
      </c>
      <c r="H45" s="8">
        <f t="shared" si="88"/>
        <v>0.20000000000000004</v>
      </c>
      <c r="I45" s="12">
        <f t="shared" si="82"/>
        <v>0.20000000000000004</v>
      </c>
      <c r="K45" s="5">
        <f t="shared" si="89"/>
        <v>0</v>
      </c>
      <c r="L45" s="8">
        <f t="shared" si="99"/>
        <v>0</v>
      </c>
      <c r="M45" s="12">
        <f t="shared" si="83"/>
        <v>0</v>
      </c>
      <c r="N45" s="4">
        <v>0.01</v>
      </c>
      <c r="O45" s="5">
        <f t="shared" si="91"/>
        <v>5.0000000000000001E-4</v>
      </c>
      <c r="P45" s="8">
        <f t="shared" si="100"/>
        <v>0.02</v>
      </c>
      <c r="Q45" s="12">
        <f t="shared" si="84"/>
        <v>0.02</v>
      </c>
      <c r="R45" s="4">
        <v>0.02</v>
      </c>
      <c r="S45" s="5">
        <f t="shared" si="93"/>
        <v>1E-3</v>
      </c>
      <c r="T45" s="8">
        <f t="shared" si="101"/>
        <v>0.04</v>
      </c>
      <c r="U45" s="12">
        <f t="shared" si="85"/>
        <v>0.04</v>
      </c>
      <c r="W45" s="5">
        <f t="shared" si="95"/>
        <v>0</v>
      </c>
      <c r="X45" s="8">
        <f t="shared" si="102"/>
        <v>0</v>
      </c>
      <c r="Y45" s="12">
        <f t="shared" si="86"/>
        <v>0</v>
      </c>
      <c r="Z45" s="4">
        <v>0.1</v>
      </c>
      <c r="AA45" s="5">
        <f t="shared" si="97"/>
        <v>5.000000000000001E-3</v>
      </c>
      <c r="AB45" s="8">
        <f t="shared" si="103"/>
        <v>0.20000000000000004</v>
      </c>
      <c r="AC45" s="12">
        <f t="shared" si="87"/>
        <v>0.20000000000000004</v>
      </c>
    </row>
    <row r="46" spans="1:29" s="4" customFormat="1" x14ac:dyDescent="0.3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2"/>
        <v>0.40000000000000008</v>
      </c>
      <c r="K46" s="5">
        <f t="shared" si="89"/>
        <v>0</v>
      </c>
      <c r="L46" s="8">
        <f>MIN(100,$D46*K46)</f>
        <v>0</v>
      </c>
      <c r="M46" s="12">
        <f t="shared" si="83"/>
        <v>0</v>
      </c>
      <c r="N46" s="4">
        <v>8</v>
      </c>
      <c r="O46" s="5">
        <f t="shared" si="91"/>
        <v>0.4</v>
      </c>
      <c r="P46" s="8">
        <f>MIN(100,$D46*O46)</f>
        <v>16</v>
      </c>
      <c r="Q46" s="12">
        <f t="shared" si="84"/>
        <v>16</v>
      </c>
      <c r="R46" s="4">
        <v>5</v>
      </c>
      <c r="S46" s="5">
        <f t="shared" si="93"/>
        <v>0.25</v>
      </c>
      <c r="T46" s="8">
        <f>MIN(100,$D46*S46)</f>
        <v>10</v>
      </c>
      <c r="U46" s="12">
        <f t="shared" si="85"/>
        <v>10</v>
      </c>
      <c r="W46" s="5">
        <f t="shared" si="95"/>
        <v>0</v>
      </c>
      <c r="X46" s="8">
        <f>MIN(100,$D46*W46)</f>
        <v>0</v>
      </c>
      <c r="Y46" s="12">
        <f t="shared" si="86"/>
        <v>0</v>
      </c>
      <c r="Z46" s="4">
        <v>20</v>
      </c>
      <c r="AA46" s="5">
        <f t="shared" si="97"/>
        <v>1</v>
      </c>
      <c r="AB46" s="8">
        <f>MIN(100,$D46*AA46)</f>
        <v>40</v>
      </c>
      <c r="AC46" s="12">
        <f t="shared" si="87"/>
        <v>40</v>
      </c>
    </row>
    <row r="47" spans="1:29" s="4" customFormat="1" x14ac:dyDescent="0.35">
      <c r="A47" s="11" t="str">
        <f>'1_Fire_Script'!A47</f>
        <v>eHERBACEOUS_SECONDARY_LAYER_PERCENT_LIVE</v>
      </c>
      <c r="B47" t="s">
        <v>323</v>
      </c>
      <c r="C47" s="35">
        <v>0.05</v>
      </c>
      <c r="D47" s="29">
        <f xml:space="preserve"> (1/0.05)</f>
        <v>20</v>
      </c>
      <c r="E47" s="31"/>
      <c r="F47" s="4">
        <v>85</v>
      </c>
      <c r="G47" s="5">
        <f t="shared" si="66"/>
        <v>4.25</v>
      </c>
      <c r="H47" s="8">
        <f>MIN(100,$D47*G47)</f>
        <v>85</v>
      </c>
      <c r="I47" s="12">
        <f t="shared" si="82"/>
        <v>85</v>
      </c>
      <c r="K47" s="5">
        <f t="shared" si="89"/>
        <v>0</v>
      </c>
      <c r="L47" s="8">
        <f>MIN(100,$D47*K47)</f>
        <v>0</v>
      </c>
      <c r="M47" s="12">
        <f t="shared" si="83"/>
        <v>0</v>
      </c>
      <c r="N47" s="4">
        <v>70</v>
      </c>
      <c r="O47" s="5">
        <f t="shared" si="91"/>
        <v>3.5</v>
      </c>
      <c r="P47" s="8">
        <f>MIN(100,$D47*O47)</f>
        <v>70</v>
      </c>
      <c r="Q47" s="12">
        <f t="shared" si="84"/>
        <v>70</v>
      </c>
      <c r="R47" s="4">
        <v>90</v>
      </c>
      <c r="S47" s="5">
        <f t="shared" si="93"/>
        <v>4.5</v>
      </c>
      <c r="T47" s="8">
        <f>MIN(100,$D47*S47)</f>
        <v>90</v>
      </c>
      <c r="U47" s="12">
        <f t="shared" si="85"/>
        <v>90</v>
      </c>
      <c r="W47" s="5">
        <f t="shared" si="95"/>
        <v>0</v>
      </c>
      <c r="X47" s="8">
        <f>MIN(100,$D47*W47)</f>
        <v>0</v>
      </c>
      <c r="Y47" s="12">
        <f t="shared" si="86"/>
        <v>0</v>
      </c>
      <c r="Z47" s="4">
        <v>60</v>
      </c>
      <c r="AA47" s="5">
        <f t="shared" si="97"/>
        <v>3</v>
      </c>
      <c r="AB47" s="8">
        <f>MIN(100,$D47*AA47)</f>
        <v>60</v>
      </c>
      <c r="AC47" s="12">
        <f t="shared" si="87"/>
        <v>60</v>
      </c>
    </row>
    <row r="48" spans="1:29" s="4" customFormat="1" x14ac:dyDescent="0.35">
      <c r="A48" s="11" t="str">
        <f>'1_Fire_Script'!A48</f>
        <v>eWOODY_FUEL_ALL_DOWNED_WOODY_FUEL_DEPTH</v>
      </c>
      <c r="B48" t="s">
        <v>324</v>
      </c>
      <c r="C48" s="35">
        <v>0.05</v>
      </c>
      <c r="D48" s="29">
        <v>1.5</v>
      </c>
      <c r="E48" s="31">
        <f>1/(0.05*1.5)*0.33</f>
        <v>4.3999999999999995</v>
      </c>
      <c r="F48" s="4">
        <v>4</v>
      </c>
      <c r="G48" s="5">
        <f>$C48*F48</f>
        <v>0.2</v>
      </c>
      <c r="H48" s="8">
        <f t="shared" ref="H48:H55" si="104">$D48*G48</f>
        <v>0.30000000000000004</v>
      </c>
      <c r="I48" s="12">
        <f t="shared" ref="I48:I53" si="105">$E48*H48</f>
        <v>1.32</v>
      </c>
      <c r="J48" s="4">
        <v>1</v>
      </c>
      <c r="K48" s="5">
        <f>$C48*J48</f>
        <v>0.05</v>
      </c>
      <c r="L48" s="8">
        <f t="shared" ref="L48:L55" si="106">$D48*K48</f>
        <v>7.5000000000000011E-2</v>
      </c>
      <c r="M48" s="12">
        <f t="shared" ref="M48:M55" si="107">$E48*L48</f>
        <v>0.33</v>
      </c>
      <c r="O48" s="5">
        <f>$C48*N48</f>
        <v>0</v>
      </c>
      <c r="P48" s="8">
        <f t="shared" ref="P48:P55" si="108">$D48*O48</f>
        <v>0</v>
      </c>
      <c r="Q48" s="12">
        <f t="shared" ref="Q48:Q55" si="109">$E48*P48</f>
        <v>0</v>
      </c>
      <c r="R48" s="4">
        <v>0.5</v>
      </c>
      <c r="S48" s="5">
        <f>$C48*R48</f>
        <v>2.5000000000000001E-2</v>
      </c>
      <c r="T48" s="8">
        <f t="shared" ref="T48:T55" si="110">$D48*S48</f>
        <v>3.7500000000000006E-2</v>
      </c>
      <c r="U48" s="12">
        <f t="shared" ref="U48:U55" si="111">$E48*T48</f>
        <v>0.16500000000000001</v>
      </c>
      <c r="V48" s="4">
        <v>1</v>
      </c>
      <c r="W48" s="5">
        <f>$C48*V48</f>
        <v>0.05</v>
      </c>
      <c r="X48" s="8">
        <f t="shared" ref="X48:X55" si="112">$D48*W48</f>
        <v>7.5000000000000011E-2</v>
      </c>
      <c r="Y48" s="12">
        <f t="shared" ref="Y48:Y55" si="113">$E48*X48</f>
        <v>0.33</v>
      </c>
      <c r="Z48" s="4">
        <v>0.5</v>
      </c>
      <c r="AA48" s="5">
        <f>$C48*Z48</f>
        <v>2.5000000000000001E-2</v>
      </c>
      <c r="AB48" s="8">
        <f t="shared" ref="AB48:AB55" si="114">$D48*AA48</f>
        <v>3.7500000000000006E-2</v>
      </c>
      <c r="AC48" s="12">
        <f t="shared" ref="AC48:AC55" si="115">$E48*AB48</f>
        <v>0.16500000000000001</v>
      </c>
    </row>
    <row r="49" spans="1:29" s="4" customFormat="1" x14ac:dyDescent="0.35">
      <c r="A49" s="11" t="str">
        <f>'1_Fire_Script'!A49</f>
        <v>eWOODY_FUEL_ALL_DOWNED_WOODY_FUEL_TOTAL_PERCENT_COVER</v>
      </c>
      <c r="B49" t="s">
        <v>325</v>
      </c>
      <c r="C49" s="35">
        <v>0.05</v>
      </c>
      <c r="D49" s="29">
        <v>1.5</v>
      </c>
      <c r="E49" s="31">
        <f>1/(0.05*1.5)*0.33</f>
        <v>4.3999999999999995</v>
      </c>
      <c r="F49" s="4">
        <v>70</v>
      </c>
      <c r="G49" s="5">
        <f t="shared" si="66"/>
        <v>3.5</v>
      </c>
      <c r="H49" s="8">
        <f t="shared" si="104"/>
        <v>5.25</v>
      </c>
      <c r="I49" s="12">
        <f t="shared" si="105"/>
        <v>23.099999999999998</v>
      </c>
      <c r="J49" s="4">
        <v>50</v>
      </c>
      <c r="K49" s="5">
        <f t="shared" ref="K49:K58" si="116">$C49*J49</f>
        <v>2.5</v>
      </c>
      <c r="L49" s="8">
        <f t="shared" si="106"/>
        <v>3.75</v>
      </c>
      <c r="M49" s="12">
        <f t="shared" si="107"/>
        <v>16.499999999999996</v>
      </c>
      <c r="O49" s="5">
        <f t="shared" ref="O49:O58" si="117">$C49*N49</f>
        <v>0</v>
      </c>
      <c r="P49" s="8">
        <f t="shared" si="108"/>
        <v>0</v>
      </c>
      <c r="Q49" s="12">
        <f t="shared" si="109"/>
        <v>0</v>
      </c>
      <c r="R49" s="4">
        <v>30</v>
      </c>
      <c r="S49" s="5">
        <f t="shared" ref="S49:S58" si="118">$C49*R49</f>
        <v>1.5</v>
      </c>
      <c r="T49" s="8">
        <f t="shared" si="110"/>
        <v>2.25</v>
      </c>
      <c r="U49" s="12">
        <f t="shared" si="111"/>
        <v>9.8999999999999986</v>
      </c>
      <c r="V49" s="4">
        <v>40</v>
      </c>
      <c r="W49" s="5">
        <f t="shared" ref="W49:W58" si="119">$C49*V49</f>
        <v>2</v>
      </c>
      <c r="X49" s="8">
        <f t="shared" si="112"/>
        <v>3</v>
      </c>
      <c r="Y49" s="12">
        <f t="shared" si="113"/>
        <v>13.2</v>
      </c>
      <c r="Z49" s="4">
        <v>15</v>
      </c>
      <c r="AA49" s="5">
        <f t="shared" ref="AA49:AA58" si="120">$C49*Z49</f>
        <v>0.75</v>
      </c>
      <c r="AB49" s="8">
        <f t="shared" si="114"/>
        <v>1.125</v>
      </c>
      <c r="AC49" s="12">
        <f t="shared" si="115"/>
        <v>4.9499999999999993</v>
      </c>
    </row>
    <row r="50" spans="1:29" s="4" customFormat="1" x14ac:dyDescent="0.35">
      <c r="A50" s="11" t="str">
        <f>'1_Fire_Script'!A50</f>
        <v>eWOODY_FUEL_SOUND_WOOD_LOADINGS_ZERO_TO_THREE_INCHES_ONE_TO_THREE_INCHES</v>
      </c>
      <c r="B50" t="s">
        <v>326</v>
      </c>
      <c r="C50" s="35">
        <v>0.05</v>
      </c>
      <c r="D50" s="29">
        <v>1.5</v>
      </c>
      <c r="E50" s="31">
        <f>1/(0.05*1.5)*0.33</f>
        <v>4.3999999999999995</v>
      </c>
      <c r="F50" s="4">
        <v>2</v>
      </c>
      <c r="G50" s="5">
        <f t="shared" si="66"/>
        <v>0.1</v>
      </c>
      <c r="H50" s="8">
        <f t="shared" si="104"/>
        <v>0.15000000000000002</v>
      </c>
      <c r="I50" s="12">
        <f t="shared" si="105"/>
        <v>0.66</v>
      </c>
      <c r="J50" s="4">
        <v>1</v>
      </c>
      <c r="K50" s="5">
        <f t="shared" si="116"/>
        <v>0.05</v>
      </c>
      <c r="L50" s="8">
        <f t="shared" si="106"/>
        <v>7.5000000000000011E-2</v>
      </c>
      <c r="M50" s="12">
        <f t="shared" si="107"/>
        <v>0.33</v>
      </c>
      <c r="O50" s="5">
        <f t="shared" si="117"/>
        <v>0</v>
      </c>
      <c r="P50" s="8">
        <f t="shared" si="108"/>
        <v>0</v>
      </c>
      <c r="Q50" s="12">
        <f t="shared" si="109"/>
        <v>0</v>
      </c>
      <c r="R50" s="4">
        <v>0.5</v>
      </c>
      <c r="S50" s="5">
        <f t="shared" si="118"/>
        <v>2.5000000000000001E-2</v>
      </c>
      <c r="T50" s="8">
        <f t="shared" si="110"/>
        <v>3.7500000000000006E-2</v>
      </c>
      <c r="U50" s="12">
        <f t="shared" si="111"/>
        <v>0.16500000000000001</v>
      </c>
      <c r="V50" s="4">
        <v>1</v>
      </c>
      <c r="W50" s="5">
        <f t="shared" si="119"/>
        <v>0.05</v>
      </c>
      <c r="X50" s="8">
        <f t="shared" si="112"/>
        <v>7.5000000000000011E-2</v>
      </c>
      <c r="Y50" s="12">
        <f t="shared" si="113"/>
        <v>0.33</v>
      </c>
      <c r="Z50" s="4">
        <v>0.3</v>
      </c>
      <c r="AA50" s="5">
        <f t="shared" si="120"/>
        <v>1.4999999999999999E-2</v>
      </c>
      <c r="AB50" s="8">
        <f t="shared" si="114"/>
        <v>2.2499999999999999E-2</v>
      </c>
      <c r="AC50" s="12">
        <f t="shared" si="115"/>
        <v>9.8999999999999991E-2</v>
      </c>
    </row>
    <row r="51" spans="1:29" s="4" customFormat="1" x14ac:dyDescent="0.35">
      <c r="A51" s="11" t="str">
        <f>'1_Fire_Script'!A51</f>
        <v>eWOODY_FUEL_SOUND_WOOD_LOADINGS_ZERO_TO_THREE_INCHES_QUARTER_INCH_TO_ONE_INCH</v>
      </c>
      <c r="B51" t="s">
        <v>327</v>
      </c>
      <c r="C51" s="35">
        <v>0.05</v>
      </c>
      <c r="D51" s="29">
        <v>1.5</v>
      </c>
      <c r="E51" s="31">
        <f>1/(0.05*1.5)*0.33</f>
        <v>4.3999999999999995</v>
      </c>
      <c r="F51" s="4">
        <v>1.5</v>
      </c>
      <c r="G51" s="5">
        <f t="shared" si="66"/>
        <v>7.5000000000000011E-2</v>
      </c>
      <c r="H51" s="8">
        <f t="shared" si="104"/>
        <v>0.11250000000000002</v>
      </c>
      <c r="I51" s="12">
        <f t="shared" si="105"/>
        <v>0.495</v>
      </c>
      <c r="J51" s="4">
        <v>1</v>
      </c>
      <c r="K51" s="5">
        <f t="shared" si="116"/>
        <v>0.05</v>
      </c>
      <c r="L51" s="8">
        <f t="shared" si="106"/>
        <v>7.5000000000000011E-2</v>
      </c>
      <c r="M51" s="12">
        <f t="shared" si="107"/>
        <v>0.33</v>
      </c>
      <c r="O51" s="5">
        <f t="shared" si="117"/>
        <v>0</v>
      </c>
      <c r="P51" s="8">
        <f t="shared" si="108"/>
        <v>0</v>
      </c>
      <c r="Q51" s="12">
        <f t="shared" si="109"/>
        <v>0</v>
      </c>
      <c r="R51" s="4">
        <v>0.2</v>
      </c>
      <c r="S51" s="5">
        <f t="shared" si="118"/>
        <v>1.0000000000000002E-2</v>
      </c>
      <c r="T51" s="8">
        <f t="shared" si="110"/>
        <v>1.5000000000000003E-2</v>
      </c>
      <c r="U51" s="12">
        <f t="shared" si="111"/>
        <v>6.6000000000000003E-2</v>
      </c>
      <c r="V51" s="4">
        <v>0.5</v>
      </c>
      <c r="W51" s="5">
        <f t="shared" si="119"/>
        <v>2.5000000000000001E-2</v>
      </c>
      <c r="X51" s="8">
        <f t="shared" si="112"/>
        <v>3.7500000000000006E-2</v>
      </c>
      <c r="Y51" s="12">
        <f t="shared" si="113"/>
        <v>0.16500000000000001</v>
      </c>
      <c r="Z51" s="4">
        <v>0.4</v>
      </c>
      <c r="AA51" s="5">
        <f t="shared" si="120"/>
        <v>2.0000000000000004E-2</v>
      </c>
      <c r="AB51" s="8">
        <f t="shared" si="114"/>
        <v>3.0000000000000006E-2</v>
      </c>
      <c r="AC51" s="12">
        <f t="shared" si="115"/>
        <v>0.13200000000000001</v>
      </c>
    </row>
    <row r="52" spans="1:29" s="4" customFormat="1" x14ac:dyDescent="0.35">
      <c r="A52" s="11" t="str">
        <f>'1_Fire_Script'!A52</f>
        <v>eWOODY_FUEL_SOUND_WOOD_LOADINGS_ZERO_TO_THREE_INCHES_ZERO_TO_QUARTER_INCH</v>
      </c>
      <c r="B52" t="s">
        <v>328</v>
      </c>
      <c r="C52" s="35">
        <v>0.05</v>
      </c>
      <c r="D52" s="29">
        <v>1.5</v>
      </c>
      <c r="E52" s="31">
        <f>1/(0.05*1.5)*0.33</f>
        <v>4.3999999999999995</v>
      </c>
      <c r="F52" s="4">
        <v>1</v>
      </c>
      <c r="G52" s="5">
        <f t="shared" si="66"/>
        <v>0.05</v>
      </c>
      <c r="H52" s="8">
        <f t="shared" si="104"/>
        <v>7.5000000000000011E-2</v>
      </c>
      <c r="I52" s="12">
        <f t="shared" si="105"/>
        <v>0.33</v>
      </c>
      <c r="J52" s="4">
        <v>0.5</v>
      </c>
      <c r="K52" s="5">
        <f t="shared" si="116"/>
        <v>2.5000000000000001E-2</v>
      </c>
      <c r="L52" s="8">
        <f t="shared" si="106"/>
        <v>3.7500000000000006E-2</v>
      </c>
      <c r="M52" s="12">
        <f t="shared" si="107"/>
        <v>0.16500000000000001</v>
      </c>
      <c r="O52" s="5">
        <f t="shared" si="117"/>
        <v>0</v>
      </c>
      <c r="P52" s="8">
        <f t="shared" si="108"/>
        <v>0</v>
      </c>
      <c r="Q52" s="12">
        <f t="shared" si="109"/>
        <v>0</v>
      </c>
      <c r="R52" s="4">
        <v>0.1</v>
      </c>
      <c r="S52" s="5">
        <f t="shared" si="118"/>
        <v>5.000000000000001E-3</v>
      </c>
      <c r="T52" s="8">
        <f t="shared" si="110"/>
        <v>7.5000000000000015E-3</v>
      </c>
      <c r="U52" s="12">
        <f t="shared" si="111"/>
        <v>3.3000000000000002E-2</v>
      </c>
      <c r="V52" s="4">
        <v>0.3</v>
      </c>
      <c r="W52" s="5">
        <f t="shared" si="119"/>
        <v>1.4999999999999999E-2</v>
      </c>
      <c r="X52" s="8">
        <f t="shared" si="112"/>
        <v>2.2499999999999999E-2</v>
      </c>
      <c r="Y52" s="12">
        <f t="shared" si="113"/>
        <v>9.8999999999999991E-2</v>
      </c>
      <c r="Z52" s="4">
        <v>0.02</v>
      </c>
      <c r="AA52" s="5">
        <f t="shared" si="120"/>
        <v>1E-3</v>
      </c>
      <c r="AB52" s="8">
        <f t="shared" si="114"/>
        <v>1.5E-3</v>
      </c>
      <c r="AC52" s="12">
        <f t="shared" si="115"/>
        <v>6.5999999999999991E-3</v>
      </c>
    </row>
    <row r="53" spans="1:29" s="4" customFormat="1" x14ac:dyDescent="0.35">
      <c r="A53" s="11" t="str">
        <f>'1_Fire_Script'!A53</f>
        <v>eWOODY_FUEL_SOUND_WOOD_LOADINGS_GREATER_THAN_THREE_INCHES_THREE_TO_NINE_INCHES</v>
      </c>
      <c r="B53" t="s">
        <v>329</v>
      </c>
      <c r="C53" s="35">
        <v>0.5</v>
      </c>
      <c r="D53" s="29">
        <v>0.75</v>
      </c>
      <c r="E53" s="31">
        <v>0.5</v>
      </c>
      <c r="F53" s="4">
        <v>6</v>
      </c>
      <c r="G53" s="5">
        <f t="shared" si="66"/>
        <v>3</v>
      </c>
      <c r="H53" s="8">
        <f t="shared" si="104"/>
        <v>2.25</v>
      </c>
      <c r="I53" s="12">
        <f t="shared" si="105"/>
        <v>1.125</v>
      </c>
      <c r="J53" s="4">
        <v>0</v>
      </c>
      <c r="K53" s="5">
        <f t="shared" si="116"/>
        <v>0</v>
      </c>
      <c r="L53" s="8">
        <f t="shared" si="106"/>
        <v>0</v>
      </c>
      <c r="M53" s="12">
        <f t="shared" si="107"/>
        <v>0</v>
      </c>
      <c r="O53" s="5">
        <f t="shared" si="117"/>
        <v>0</v>
      </c>
      <c r="P53" s="8">
        <f t="shared" si="108"/>
        <v>0</v>
      </c>
      <c r="Q53" s="12">
        <f t="shared" si="109"/>
        <v>0</v>
      </c>
      <c r="R53" s="4">
        <v>1</v>
      </c>
      <c r="S53" s="5">
        <f t="shared" si="118"/>
        <v>0.5</v>
      </c>
      <c r="T53" s="8">
        <f t="shared" si="110"/>
        <v>0.375</v>
      </c>
      <c r="U53" s="12">
        <f t="shared" si="111"/>
        <v>0.1875</v>
      </c>
      <c r="V53" s="4">
        <v>1.2</v>
      </c>
      <c r="W53" s="5">
        <f t="shared" si="119"/>
        <v>0.6</v>
      </c>
      <c r="X53" s="8">
        <f t="shared" si="112"/>
        <v>0.44999999999999996</v>
      </c>
      <c r="Y53" s="12">
        <f t="shared" si="113"/>
        <v>0.22499999999999998</v>
      </c>
      <c r="Z53" s="4">
        <v>0.5</v>
      </c>
      <c r="AA53" s="5">
        <f t="shared" si="120"/>
        <v>0.25</v>
      </c>
      <c r="AB53" s="8">
        <f t="shared" si="114"/>
        <v>0.1875</v>
      </c>
      <c r="AC53" s="12">
        <f t="shared" si="115"/>
        <v>9.375E-2</v>
      </c>
    </row>
    <row r="54" spans="1:29" s="4" customFormat="1" x14ac:dyDescent="0.35">
      <c r="A54" s="11" t="str">
        <f>'1_Fire_Script'!A54</f>
        <v>eWOODY_FUEL_SOUND_WOOD_LOADINGS_GREATER_THAN_THREE_INCHES_NINE_TO_TWENTY_INCHES</v>
      </c>
      <c r="B54" t="s">
        <v>330</v>
      </c>
      <c r="C54" s="35">
        <v>0.5</v>
      </c>
      <c r="D54" s="29">
        <v>0.75</v>
      </c>
      <c r="E54" s="31">
        <v>0.5</v>
      </c>
      <c r="F54" s="4">
        <v>12</v>
      </c>
      <c r="G54" s="5">
        <f t="shared" si="66"/>
        <v>6</v>
      </c>
      <c r="H54" s="8">
        <f t="shared" si="104"/>
        <v>4.5</v>
      </c>
      <c r="I54" s="12">
        <f t="shared" ref="I54:I55" si="121">$E54*H54</f>
        <v>2.25</v>
      </c>
      <c r="J54" s="4">
        <v>0</v>
      </c>
      <c r="K54" s="5">
        <f t="shared" si="116"/>
        <v>0</v>
      </c>
      <c r="L54" s="8">
        <f t="shared" si="106"/>
        <v>0</v>
      </c>
      <c r="M54" s="12">
        <f t="shared" si="107"/>
        <v>0</v>
      </c>
      <c r="O54" s="5">
        <f t="shared" si="117"/>
        <v>0</v>
      </c>
      <c r="P54" s="8">
        <f t="shared" si="108"/>
        <v>0</v>
      </c>
      <c r="Q54" s="12">
        <f t="shared" si="109"/>
        <v>0</v>
      </c>
      <c r="R54" s="4">
        <v>0</v>
      </c>
      <c r="S54" s="5">
        <f t="shared" si="118"/>
        <v>0</v>
      </c>
      <c r="T54" s="8">
        <f t="shared" si="110"/>
        <v>0</v>
      </c>
      <c r="U54" s="12">
        <f t="shared" si="111"/>
        <v>0</v>
      </c>
      <c r="V54" s="4">
        <v>0.5</v>
      </c>
      <c r="W54" s="5">
        <f t="shared" si="119"/>
        <v>0.25</v>
      </c>
      <c r="X54" s="8">
        <f t="shared" si="112"/>
        <v>0.1875</v>
      </c>
      <c r="Y54" s="12">
        <f t="shared" si="113"/>
        <v>9.375E-2</v>
      </c>
      <c r="Z54" s="4">
        <v>0</v>
      </c>
      <c r="AA54" s="5">
        <f t="shared" si="120"/>
        <v>0</v>
      </c>
      <c r="AB54" s="8">
        <f t="shared" si="114"/>
        <v>0</v>
      </c>
      <c r="AC54" s="12">
        <f t="shared" si="115"/>
        <v>0</v>
      </c>
    </row>
    <row r="55" spans="1:29" s="4" customFormat="1" x14ac:dyDescent="0.35">
      <c r="A55" s="11" t="str">
        <f>'1_Fire_Script'!A55</f>
        <v>eWOODY_FUEL_SOUND_WOOD_LOADINGS_GREATER_THAN_THREE_INCHES_GREATER_THAN_TWENTY_INCHES</v>
      </c>
      <c r="B55" t="s">
        <v>331</v>
      </c>
      <c r="C55" s="35">
        <v>0.5</v>
      </c>
      <c r="D55" s="29">
        <v>0.75</v>
      </c>
      <c r="E55" s="31">
        <v>0.5</v>
      </c>
      <c r="F55" s="4">
        <v>0</v>
      </c>
      <c r="G55" s="5">
        <f t="shared" si="66"/>
        <v>0</v>
      </c>
      <c r="H55" s="8">
        <f t="shared" si="104"/>
        <v>0</v>
      </c>
      <c r="I55" s="12">
        <f t="shared" si="121"/>
        <v>0</v>
      </c>
      <c r="J55" s="4">
        <v>0</v>
      </c>
      <c r="K55" s="5">
        <f t="shared" si="116"/>
        <v>0</v>
      </c>
      <c r="L55" s="8">
        <f t="shared" si="106"/>
        <v>0</v>
      </c>
      <c r="M55" s="12">
        <f t="shared" si="107"/>
        <v>0</v>
      </c>
      <c r="O55" s="5">
        <f t="shared" si="117"/>
        <v>0</v>
      </c>
      <c r="P55" s="8">
        <f t="shared" si="108"/>
        <v>0</v>
      </c>
      <c r="Q55" s="12">
        <f t="shared" si="109"/>
        <v>0</v>
      </c>
      <c r="R55" s="4">
        <v>0</v>
      </c>
      <c r="S55" s="5">
        <f t="shared" si="118"/>
        <v>0</v>
      </c>
      <c r="T55" s="8">
        <f t="shared" si="110"/>
        <v>0</v>
      </c>
      <c r="U55" s="12">
        <f t="shared" si="111"/>
        <v>0</v>
      </c>
      <c r="V55" s="4">
        <v>0.5</v>
      </c>
      <c r="W55" s="5">
        <f t="shared" si="119"/>
        <v>0.25</v>
      </c>
      <c r="X55" s="8">
        <f t="shared" si="112"/>
        <v>0.1875</v>
      </c>
      <c r="Y55" s="12">
        <f t="shared" si="113"/>
        <v>9.375E-2</v>
      </c>
      <c r="Z55" s="4">
        <v>0</v>
      </c>
      <c r="AA55" s="5">
        <f t="shared" si="120"/>
        <v>0</v>
      </c>
      <c r="AB55" s="8">
        <f t="shared" si="114"/>
        <v>0</v>
      </c>
      <c r="AC55" s="12">
        <f t="shared" si="115"/>
        <v>0</v>
      </c>
    </row>
    <row r="56" spans="1:29" s="4" customFormat="1" x14ac:dyDescent="0.35">
      <c r="A56" s="11" t="str">
        <f>'1_Fire_Script'!A56</f>
        <v>eWOODY_FUEL_ROTTEN_WOOD_LOADINGS_GREATER_THAN_THREE_INCHES_THREE_TO_NINE_INCHES</v>
      </c>
      <c r="B56" t="s">
        <v>332</v>
      </c>
      <c r="C56" s="35">
        <v>0.5</v>
      </c>
      <c r="D56" s="32" t="s">
        <v>418</v>
      </c>
      <c r="E56" s="31" t="s">
        <v>421</v>
      </c>
      <c r="F56" s="4">
        <v>5</v>
      </c>
      <c r="G56" s="5">
        <f t="shared" si="66"/>
        <v>2.5</v>
      </c>
      <c r="H56" s="8">
        <f>(G53*0.25)+G56</f>
        <v>3.25</v>
      </c>
      <c r="I56" s="33">
        <f>H56+(H53*0.5)</f>
        <v>4.375</v>
      </c>
      <c r="K56" s="5">
        <f t="shared" si="116"/>
        <v>0</v>
      </c>
      <c r="L56" s="8">
        <f>(K53*0.25)+K56</f>
        <v>0</v>
      </c>
      <c r="M56" s="33">
        <f>L56+(L53*0.5)</f>
        <v>0</v>
      </c>
      <c r="O56" s="5">
        <f t="shared" si="117"/>
        <v>0</v>
      </c>
      <c r="P56" s="8">
        <f>(O53*0.25)+O56</f>
        <v>0</v>
      </c>
      <c r="Q56" s="33">
        <f>P56+(P53*0.5)</f>
        <v>0</v>
      </c>
      <c r="R56" s="4">
        <v>0.5</v>
      </c>
      <c r="S56" s="5">
        <f t="shared" si="118"/>
        <v>0.25</v>
      </c>
      <c r="T56" s="8">
        <f>(S53*0.25)+S56</f>
        <v>0.375</v>
      </c>
      <c r="U56" s="33">
        <f>T56+(T53*0.5)</f>
        <v>0.5625</v>
      </c>
      <c r="V56" s="4">
        <v>0.75</v>
      </c>
      <c r="W56" s="5">
        <f t="shared" si="119"/>
        <v>0.375</v>
      </c>
      <c r="X56" s="8">
        <f>(W53*0.25)+W56</f>
        <v>0.52500000000000002</v>
      </c>
      <c r="Y56" s="33">
        <f>X56+(X53*0.5)</f>
        <v>0.75</v>
      </c>
      <c r="AA56" s="5">
        <f t="shared" si="120"/>
        <v>0</v>
      </c>
      <c r="AB56" s="8">
        <f>(AA53*0.25)+AA56</f>
        <v>6.25E-2</v>
      </c>
      <c r="AC56" s="33">
        <f>AB56+(AB53*0.5)</f>
        <v>0.15625</v>
      </c>
    </row>
    <row r="57" spans="1:29" s="4" customFormat="1" x14ac:dyDescent="0.35">
      <c r="A57" s="11" t="str">
        <f>'1_Fire_Script'!A57</f>
        <v>eWOODY_FUEL_ROTTEN_WOOD_LOADINGS_GREATER_THAN_THREE_INCHES_NINE_TO_TWENTY_INCHES</v>
      </c>
      <c r="B57" t="s">
        <v>333</v>
      </c>
      <c r="C57" s="35">
        <v>0.5</v>
      </c>
      <c r="D57" s="32" t="s">
        <v>419</v>
      </c>
      <c r="E57" s="31" t="s">
        <v>422</v>
      </c>
      <c r="F57" s="4">
        <v>11</v>
      </c>
      <c r="G57" s="5">
        <f t="shared" si="66"/>
        <v>5.5</v>
      </c>
      <c r="H57" s="8">
        <f>(G54*0.25)+G57</f>
        <v>7</v>
      </c>
      <c r="I57" s="33">
        <f>H57+(H54*0.5)</f>
        <v>9.25</v>
      </c>
      <c r="K57" s="5">
        <f t="shared" si="116"/>
        <v>0</v>
      </c>
      <c r="L57" s="8">
        <f>(K54*0.25)+K57</f>
        <v>0</v>
      </c>
      <c r="M57" s="33">
        <f>L57+(L54*0.5)</f>
        <v>0</v>
      </c>
      <c r="O57" s="5">
        <f t="shared" si="117"/>
        <v>0</v>
      </c>
      <c r="P57" s="8">
        <f>(O54*0.25)+O57</f>
        <v>0</v>
      </c>
      <c r="Q57" s="33">
        <f>P57+(P54*0.5)</f>
        <v>0</v>
      </c>
      <c r="R57" s="4">
        <v>0</v>
      </c>
      <c r="S57" s="5">
        <f t="shared" si="118"/>
        <v>0</v>
      </c>
      <c r="T57" s="8">
        <f>(S54*0.25)+S57</f>
        <v>0</v>
      </c>
      <c r="U57" s="33">
        <f>T57+(T54*0.5)</f>
        <v>0</v>
      </c>
      <c r="V57" s="4">
        <v>0.3</v>
      </c>
      <c r="W57" s="5">
        <f t="shared" si="119"/>
        <v>0.15</v>
      </c>
      <c r="X57" s="8">
        <f>(W54*0.25)+W57</f>
        <v>0.21249999999999999</v>
      </c>
      <c r="Y57" s="33">
        <f>X57+(X54*0.5)</f>
        <v>0.30625000000000002</v>
      </c>
      <c r="AA57" s="5">
        <f t="shared" si="120"/>
        <v>0</v>
      </c>
      <c r="AB57" s="8">
        <f>(AA54*0.25)+AA57</f>
        <v>0</v>
      </c>
      <c r="AC57" s="33">
        <f>AB57+(AB54*0.5)</f>
        <v>0</v>
      </c>
    </row>
    <row r="58" spans="1:29" s="4" customFormat="1" x14ac:dyDescent="0.35">
      <c r="A58" s="11" t="str">
        <f>'1_Fire_Script'!A58</f>
        <v>eWOODY_FUEL_ROTTEN_WOOD_LOADINGS_GREATER_THAN_THREE_INCHES_GREATER_THAN_TWENTY_INCHES</v>
      </c>
      <c r="B58" t="s">
        <v>334</v>
      </c>
      <c r="C58" s="35">
        <v>0.5</v>
      </c>
      <c r="D58" s="32" t="s">
        <v>420</v>
      </c>
      <c r="E58" s="31" t="s">
        <v>423</v>
      </c>
      <c r="F58" s="4">
        <v>0</v>
      </c>
      <c r="G58" s="5">
        <f t="shared" si="66"/>
        <v>0</v>
      </c>
      <c r="H58" s="8">
        <f>(G55*0.25)+G58</f>
        <v>0</v>
      </c>
      <c r="I58" s="33">
        <f>H58+(H55*0.5)</f>
        <v>0</v>
      </c>
      <c r="K58" s="5">
        <f t="shared" si="116"/>
        <v>0</v>
      </c>
      <c r="L58" s="8">
        <f>(K55*0.25)+K58</f>
        <v>0</v>
      </c>
      <c r="M58" s="33">
        <f>L58+(L55*0.5)</f>
        <v>0</v>
      </c>
      <c r="O58" s="5">
        <f t="shared" si="117"/>
        <v>0</v>
      </c>
      <c r="P58" s="8">
        <f>(O55*0.25)+O58</f>
        <v>0</v>
      </c>
      <c r="Q58" s="33">
        <f>P58+(P55*0.5)</f>
        <v>0</v>
      </c>
      <c r="R58" s="4">
        <v>0</v>
      </c>
      <c r="S58" s="5">
        <f t="shared" si="118"/>
        <v>0</v>
      </c>
      <c r="T58" s="8">
        <f>(S55*0.25)+S58</f>
        <v>0</v>
      </c>
      <c r="U58" s="33">
        <f>T58+(T55*0.5)</f>
        <v>0</v>
      </c>
      <c r="V58" s="4">
        <v>0</v>
      </c>
      <c r="W58" s="5">
        <f t="shared" si="119"/>
        <v>0</v>
      </c>
      <c r="X58" s="8">
        <f>(W55*0.25)+W58</f>
        <v>6.25E-2</v>
      </c>
      <c r="Y58" s="33">
        <f>X58+(X55*0.5)</f>
        <v>0.15625</v>
      </c>
      <c r="AA58" s="5">
        <f t="shared" si="120"/>
        <v>0</v>
      </c>
      <c r="AB58" s="8">
        <f>(AA55*0.25)+AA58</f>
        <v>0</v>
      </c>
      <c r="AC58" s="33">
        <f>AB58+(AB55*0.5)</f>
        <v>0</v>
      </c>
    </row>
    <row r="59" spans="1:29" s="4" customFormat="1" x14ac:dyDescent="0.35">
      <c r="A59" s="11" t="str">
        <f>'1_Fire_Script'!A59</f>
        <v>eWOODY_FUEL_STUMPS_SOUND_DIAMETER</v>
      </c>
      <c r="B59" t="s">
        <v>335</v>
      </c>
      <c r="C59" s="35"/>
      <c r="D59" s="27"/>
      <c r="E59" s="28"/>
      <c r="F59" s="4">
        <v>9.6</v>
      </c>
      <c r="G59" s="5">
        <f>F59</f>
        <v>9.6</v>
      </c>
      <c r="H59" s="8">
        <f t="shared" ref="H59:I77" si="122">G59</f>
        <v>9.6</v>
      </c>
      <c r="I59" s="9">
        <f>H59</f>
        <v>9.6</v>
      </c>
      <c r="K59" s="5">
        <f>J59</f>
        <v>0</v>
      </c>
      <c r="L59" s="8">
        <f t="shared" ref="L59:L77" si="123">K59</f>
        <v>0</v>
      </c>
      <c r="M59" s="9">
        <f>L59</f>
        <v>0</v>
      </c>
      <c r="O59" s="5">
        <f>N59</f>
        <v>0</v>
      </c>
      <c r="P59" s="8">
        <f t="shared" ref="P59:P77" si="124">O59</f>
        <v>0</v>
      </c>
      <c r="Q59" s="9">
        <f>P59</f>
        <v>0</v>
      </c>
      <c r="R59" s="4">
        <v>3.5</v>
      </c>
      <c r="S59" s="5">
        <f>R59</f>
        <v>3.5</v>
      </c>
      <c r="T59" s="8">
        <f t="shared" ref="T59:T77" si="125">S59</f>
        <v>3.5</v>
      </c>
      <c r="U59" s="9">
        <f>T59</f>
        <v>3.5</v>
      </c>
      <c r="W59" s="5">
        <f>V59</f>
        <v>0</v>
      </c>
      <c r="X59" s="8">
        <f t="shared" ref="X59:X77" si="126">W59</f>
        <v>0</v>
      </c>
      <c r="Y59" s="9">
        <f>X59</f>
        <v>0</v>
      </c>
      <c r="AA59" s="5">
        <f>Z59</f>
        <v>0</v>
      </c>
      <c r="AB59" s="8">
        <f t="shared" ref="AB59:AB77" si="127">AA59</f>
        <v>0</v>
      </c>
      <c r="AC59" s="9">
        <f>AB59</f>
        <v>0</v>
      </c>
    </row>
    <row r="60" spans="1:29" s="4" customFormat="1" x14ac:dyDescent="0.35">
      <c r="A60" s="11" t="str">
        <f>'1_Fire_Script'!A60</f>
        <v>eWOODY_FUEL_STUMPS_SOUND_HEIGHT</v>
      </c>
      <c r="B60" t="s">
        <v>336</v>
      </c>
      <c r="C60" s="35"/>
      <c r="D60" s="27"/>
      <c r="E60" s="28"/>
      <c r="F60" s="4">
        <v>0.4</v>
      </c>
      <c r="G60" s="5">
        <f>F60</f>
        <v>0.4</v>
      </c>
      <c r="H60" s="8">
        <f t="shared" si="122"/>
        <v>0.4</v>
      </c>
      <c r="I60" s="9">
        <f t="shared" si="122"/>
        <v>0.4</v>
      </c>
      <c r="K60" s="5">
        <f>J60</f>
        <v>0</v>
      </c>
      <c r="L60" s="8">
        <f t="shared" si="123"/>
        <v>0</v>
      </c>
      <c r="M60" s="9">
        <f t="shared" ref="M60:M77" si="128">L60</f>
        <v>0</v>
      </c>
      <c r="O60" s="5">
        <f>N60</f>
        <v>0</v>
      </c>
      <c r="P60" s="8">
        <f t="shared" si="124"/>
        <v>0</v>
      </c>
      <c r="Q60" s="9">
        <f t="shared" ref="Q60:Q77" si="129">P60</f>
        <v>0</v>
      </c>
      <c r="R60" s="4">
        <v>2</v>
      </c>
      <c r="S60" s="5">
        <f>R60</f>
        <v>2</v>
      </c>
      <c r="T60" s="8">
        <f t="shared" si="125"/>
        <v>2</v>
      </c>
      <c r="U60" s="9">
        <f t="shared" ref="U60:U77" si="130">T60</f>
        <v>2</v>
      </c>
      <c r="W60" s="5">
        <f>V60</f>
        <v>0</v>
      </c>
      <c r="X60" s="8">
        <f t="shared" si="126"/>
        <v>0</v>
      </c>
      <c r="Y60" s="9">
        <f t="shared" ref="Y60:Y77" si="131">X60</f>
        <v>0</v>
      </c>
      <c r="AA60" s="5">
        <f>Z60</f>
        <v>0</v>
      </c>
      <c r="AB60" s="8">
        <f t="shared" si="127"/>
        <v>0</v>
      </c>
      <c r="AC60" s="9">
        <f t="shared" ref="AC60:AC77" si="132">AB60</f>
        <v>0</v>
      </c>
    </row>
    <row r="61" spans="1:29" s="4" customFormat="1" x14ac:dyDescent="0.35">
      <c r="A61" s="11" t="str">
        <f>'1_Fire_Script'!A61</f>
        <v>eWOODY_FUEL_STUMPS_SOUND_STEM_DENSITY</v>
      </c>
      <c r="B61" t="s">
        <v>337</v>
      </c>
      <c r="C61" s="35"/>
      <c r="D61" s="27"/>
      <c r="E61" s="28"/>
      <c r="F61" s="4">
        <v>115</v>
      </c>
      <c r="G61" s="5">
        <f>F61</f>
        <v>115</v>
      </c>
      <c r="H61" s="8">
        <f t="shared" si="122"/>
        <v>115</v>
      </c>
      <c r="I61" s="9">
        <f t="shared" si="122"/>
        <v>115</v>
      </c>
      <c r="K61" s="5">
        <f>J61</f>
        <v>0</v>
      </c>
      <c r="L61" s="8">
        <f t="shared" si="123"/>
        <v>0</v>
      </c>
      <c r="M61" s="9">
        <f t="shared" si="128"/>
        <v>0</v>
      </c>
      <c r="O61" s="5">
        <f>N61</f>
        <v>0</v>
      </c>
      <c r="P61" s="8">
        <f t="shared" si="124"/>
        <v>0</v>
      </c>
      <c r="Q61" s="9">
        <f t="shared" si="129"/>
        <v>0</v>
      </c>
      <c r="R61" s="4">
        <v>50</v>
      </c>
      <c r="S61" s="5">
        <f>R61</f>
        <v>50</v>
      </c>
      <c r="T61" s="8">
        <f t="shared" si="125"/>
        <v>50</v>
      </c>
      <c r="U61" s="9">
        <f t="shared" si="130"/>
        <v>50</v>
      </c>
      <c r="W61" s="5">
        <f>V61</f>
        <v>0</v>
      </c>
      <c r="X61" s="8">
        <f t="shared" si="126"/>
        <v>0</v>
      </c>
      <c r="Y61" s="9">
        <f t="shared" si="131"/>
        <v>0</v>
      </c>
      <c r="AA61" s="5">
        <f>Z61</f>
        <v>0</v>
      </c>
      <c r="AB61" s="8">
        <f t="shared" si="127"/>
        <v>0</v>
      </c>
      <c r="AC61" s="9">
        <f t="shared" si="132"/>
        <v>0</v>
      </c>
    </row>
    <row r="62" spans="1:29" s="4" customFormat="1" x14ac:dyDescent="0.35">
      <c r="A62" s="11" t="str">
        <f>'1_Fire_Script'!A62</f>
        <v>eWOODY_FUEL_STUMPS_ROTTEN_DIAMETER</v>
      </c>
      <c r="B62" t="s">
        <v>338</v>
      </c>
      <c r="C62" s="35">
        <v>0.5</v>
      </c>
      <c r="D62" s="27"/>
      <c r="E62" s="28"/>
      <c r="F62" s="4">
        <v>9.6</v>
      </c>
      <c r="G62" s="5">
        <f t="shared" ref="G62:G70" si="133">$C62*F62</f>
        <v>4.8</v>
      </c>
      <c r="H62" s="8">
        <f t="shared" si="122"/>
        <v>4.8</v>
      </c>
      <c r="I62" s="9">
        <f t="shared" si="122"/>
        <v>4.8</v>
      </c>
      <c r="K62" s="5">
        <f t="shared" ref="K62:K70" si="134">$C62*J62</f>
        <v>0</v>
      </c>
      <c r="L62" s="8">
        <f t="shared" si="123"/>
        <v>0</v>
      </c>
      <c r="M62" s="9">
        <f t="shared" si="128"/>
        <v>0</v>
      </c>
      <c r="O62" s="5">
        <f t="shared" ref="O62:O70" si="135">$C62*N62</f>
        <v>0</v>
      </c>
      <c r="P62" s="8">
        <f t="shared" si="124"/>
        <v>0</v>
      </c>
      <c r="Q62" s="9">
        <f t="shared" si="129"/>
        <v>0</v>
      </c>
      <c r="R62" s="4">
        <v>3.5</v>
      </c>
      <c r="S62" s="5">
        <f t="shared" ref="S62:S70" si="136">$C62*R62</f>
        <v>1.75</v>
      </c>
      <c r="T62" s="8">
        <f t="shared" si="125"/>
        <v>1.75</v>
      </c>
      <c r="U62" s="9">
        <f t="shared" si="130"/>
        <v>1.75</v>
      </c>
      <c r="V62" s="4">
        <v>10</v>
      </c>
      <c r="W62" s="5">
        <f t="shared" ref="W62:W70" si="137">$C62*V62</f>
        <v>5</v>
      </c>
      <c r="X62" s="8">
        <f t="shared" si="126"/>
        <v>5</v>
      </c>
      <c r="Y62" s="9">
        <f t="shared" si="131"/>
        <v>5</v>
      </c>
      <c r="Z62" s="4">
        <v>10</v>
      </c>
      <c r="AA62" s="5">
        <f t="shared" ref="AA62:AA70" si="138">$C62*Z62</f>
        <v>5</v>
      </c>
      <c r="AB62" s="8">
        <f t="shared" si="127"/>
        <v>5</v>
      </c>
      <c r="AC62" s="9">
        <f t="shared" si="132"/>
        <v>5</v>
      </c>
    </row>
    <row r="63" spans="1:29" s="4" customFormat="1" x14ac:dyDescent="0.35">
      <c r="A63" s="11" t="str">
        <f>'1_Fire_Script'!A63</f>
        <v>eWOODY_FUEL_STUMPS_ROTTEN_HEIGHT</v>
      </c>
      <c r="B63" t="s">
        <v>339</v>
      </c>
      <c r="C63" s="35">
        <v>0.5</v>
      </c>
      <c r="D63" s="27"/>
      <c r="E63" s="28"/>
      <c r="F63" s="4">
        <v>0.4</v>
      </c>
      <c r="G63" s="5">
        <f t="shared" si="133"/>
        <v>0.2</v>
      </c>
      <c r="H63" s="8">
        <f t="shared" si="122"/>
        <v>0.2</v>
      </c>
      <c r="I63" s="9">
        <f t="shared" si="122"/>
        <v>0.2</v>
      </c>
      <c r="K63" s="5">
        <f t="shared" si="134"/>
        <v>0</v>
      </c>
      <c r="L63" s="8">
        <f t="shared" si="123"/>
        <v>0</v>
      </c>
      <c r="M63" s="9">
        <f t="shared" si="128"/>
        <v>0</v>
      </c>
      <c r="O63" s="5">
        <f t="shared" si="135"/>
        <v>0</v>
      </c>
      <c r="P63" s="8">
        <f t="shared" si="124"/>
        <v>0</v>
      </c>
      <c r="Q63" s="9">
        <f t="shared" si="129"/>
        <v>0</v>
      </c>
      <c r="R63" s="4">
        <v>2</v>
      </c>
      <c r="S63" s="5">
        <f t="shared" si="136"/>
        <v>1</v>
      </c>
      <c r="T63" s="8">
        <f t="shared" si="125"/>
        <v>1</v>
      </c>
      <c r="U63" s="9">
        <f t="shared" si="130"/>
        <v>1</v>
      </c>
      <c r="V63" s="4">
        <v>1</v>
      </c>
      <c r="W63" s="5">
        <f t="shared" si="137"/>
        <v>0.5</v>
      </c>
      <c r="X63" s="8">
        <f t="shared" si="126"/>
        <v>0.5</v>
      </c>
      <c r="Y63" s="9">
        <f t="shared" si="131"/>
        <v>0.5</v>
      </c>
      <c r="Z63" s="4">
        <v>1</v>
      </c>
      <c r="AA63" s="5">
        <f t="shared" si="138"/>
        <v>0.5</v>
      </c>
      <c r="AB63" s="8">
        <f t="shared" si="127"/>
        <v>0.5</v>
      </c>
      <c r="AC63" s="9">
        <f t="shared" si="132"/>
        <v>0.5</v>
      </c>
    </row>
    <row r="64" spans="1:29" s="4" customFormat="1" x14ac:dyDescent="0.35">
      <c r="A64" s="11" t="str">
        <f>'1_Fire_Script'!A64</f>
        <v>eWOODY_FUEL_STUMPS_ROTTEN_STEM_DENSITY</v>
      </c>
      <c r="B64" t="s">
        <v>340</v>
      </c>
      <c r="C64" s="35">
        <v>0.5</v>
      </c>
      <c r="D64" s="27"/>
      <c r="E64" s="28"/>
      <c r="F64" s="4">
        <v>115</v>
      </c>
      <c r="G64" s="5">
        <f t="shared" si="133"/>
        <v>57.5</v>
      </c>
      <c r="H64" s="8">
        <f t="shared" si="122"/>
        <v>57.5</v>
      </c>
      <c r="I64" s="9">
        <f t="shared" si="122"/>
        <v>57.5</v>
      </c>
      <c r="K64" s="5">
        <f t="shared" si="134"/>
        <v>0</v>
      </c>
      <c r="L64" s="8">
        <f t="shared" si="123"/>
        <v>0</v>
      </c>
      <c r="M64" s="9">
        <f t="shared" si="128"/>
        <v>0</v>
      </c>
      <c r="O64" s="5">
        <f t="shared" si="135"/>
        <v>0</v>
      </c>
      <c r="P64" s="8">
        <f t="shared" si="124"/>
        <v>0</v>
      </c>
      <c r="Q64" s="9">
        <f t="shared" si="129"/>
        <v>0</v>
      </c>
      <c r="R64" s="4">
        <v>50</v>
      </c>
      <c r="S64" s="5">
        <f t="shared" si="136"/>
        <v>25</v>
      </c>
      <c r="T64" s="8">
        <f t="shared" si="125"/>
        <v>25</v>
      </c>
      <c r="U64" s="9">
        <f t="shared" si="130"/>
        <v>25</v>
      </c>
      <c r="V64" s="4">
        <v>5</v>
      </c>
      <c r="W64" s="5">
        <f t="shared" si="137"/>
        <v>2.5</v>
      </c>
      <c r="X64" s="8">
        <f t="shared" si="126"/>
        <v>2.5</v>
      </c>
      <c r="Y64" s="9">
        <f t="shared" si="131"/>
        <v>2.5</v>
      </c>
      <c r="Z64" s="4">
        <v>3</v>
      </c>
      <c r="AA64" s="5">
        <f t="shared" si="138"/>
        <v>1.5</v>
      </c>
      <c r="AB64" s="8">
        <f t="shared" si="127"/>
        <v>1.5</v>
      </c>
      <c r="AC64" s="9">
        <f t="shared" si="132"/>
        <v>1.5</v>
      </c>
    </row>
    <row r="65" spans="1:29" s="4" customFormat="1" x14ac:dyDescent="0.35">
      <c r="A65" s="11" t="str">
        <f>'1_Fire_Script'!A65</f>
        <v>eWOODY_FUEL_STUMPS_LIGHTERED_PITCHY_DIAMETER</v>
      </c>
      <c r="B65" t="s">
        <v>338</v>
      </c>
      <c r="C65" s="35">
        <v>0.5</v>
      </c>
      <c r="D65" s="27"/>
      <c r="E65" s="28"/>
      <c r="G65" s="5">
        <f t="shared" si="133"/>
        <v>0</v>
      </c>
      <c r="H65" s="8">
        <f t="shared" si="122"/>
        <v>0</v>
      </c>
      <c r="I65" s="9">
        <f t="shared" si="122"/>
        <v>0</v>
      </c>
      <c r="K65" s="5">
        <f t="shared" si="134"/>
        <v>0</v>
      </c>
      <c r="L65" s="8">
        <f t="shared" si="123"/>
        <v>0</v>
      </c>
      <c r="M65" s="9">
        <f t="shared" si="128"/>
        <v>0</v>
      </c>
      <c r="O65" s="5">
        <f t="shared" si="135"/>
        <v>0</v>
      </c>
      <c r="P65" s="8">
        <f t="shared" si="124"/>
        <v>0</v>
      </c>
      <c r="Q65" s="9">
        <f t="shared" si="129"/>
        <v>0</v>
      </c>
      <c r="S65" s="5">
        <f t="shared" si="136"/>
        <v>0</v>
      </c>
      <c r="T65" s="8">
        <f t="shared" si="125"/>
        <v>0</v>
      </c>
      <c r="U65" s="9">
        <f t="shared" si="130"/>
        <v>0</v>
      </c>
      <c r="W65" s="5">
        <f t="shared" si="137"/>
        <v>0</v>
      </c>
      <c r="X65" s="8">
        <f t="shared" si="126"/>
        <v>0</v>
      </c>
      <c r="Y65" s="9">
        <f t="shared" si="131"/>
        <v>0</v>
      </c>
      <c r="AA65" s="5">
        <f t="shared" si="138"/>
        <v>0</v>
      </c>
      <c r="AB65" s="8">
        <f t="shared" si="127"/>
        <v>0</v>
      </c>
      <c r="AC65" s="9">
        <f t="shared" si="132"/>
        <v>0</v>
      </c>
    </row>
    <row r="66" spans="1:29" s="4" customFormat="1" x14ac:dyDescent="0.35">
      <c r="A66" s="11" t="str">
        <f>'1_Fire_Script'!A66</f>
        <v>eWOODY_FUEL_STUMPS_LIGHTERED_PITCHY_HEIGHT</v>
      </c>
      <c r="B66" t="s">
        <v>339</v>
      </c>
      <c r="C66" s="35">
        <v>0.5</v>
      </c>
      <c r="D66" s="27"/>
      <c r="E66" s="28"/>
      <c r="G66" s="5">
        <f t="shared" si="133"/>
        <v>0</v>
      </c>
      <c r="H66" s="8">
        <f t="shared" si="122"/>
        <v>0</v>
      </c>
      <c r="I66" s="9">
        <f t="shared" si="122"/>
        <v>0</v>
      </c>
      <c r="K66" s="5">
        <f t="shared" si="134"/>
        <v>0</v>
      </c>
      <c r="L66" s="8">
        <f t="shared" si="123"/>
        <v>0</v>
      </c>
      <c r="M66" s="9">
        <f t="shared" si="128"/>
        <v>0</v>
      </c>
      <c r="O66" s="5">
        <f t="shared" si="135"/>
        <v>0</v>
      </c>
      <c r="P66" s="8">
        <f t="shared" si="124"/>
        <v>0</v>
      </c>
      <c r="Q66" s="9">
        <f t="shared" si="129"/>
        <v>0</v>
      </c>
      <c r="S66" s="5">
        <f t="shared" si="136"/>
        <v>0</v>
      </c>
      <c r="T66" s="8">
        <f t="shared" si="125"/>
        <v>0</v>
      </c>
      <c r="U66" s="9">
        <f t="shared" si="130"/>
        <v>0</v>
      </c>
      <c r="W66" s="5">
        <f t="shared" si="137"/>
        <v>0</v>
      </c>
      <c r="X66" s="8">
        <f t="shared" si="126"/>
        <v>0</v>
      </c>
      <c r="Y66" s="9">
        <f t="shared" si="131"/>
        <v>0</v>
      </c>
      <c r="AA66" s="5">
        <f t="shared" si="138"/>
        <v>0</v>
      </c>
      <c r="AB66" s="8">
        <f t="shared" si="127"/>
        <v>0</v>
      </c>
      <c r="AC66" s="9">
        <f t="shared" si="132"/>
        <v>0</v>
      </c>
    </row>
    <row r="67" spans="1:29" s="4" customFormat="1" x14ac:dyDescent="0.35">
      <c r="A67" s="11" t="str">
        <f>'1_Fire_Script'!A67</f>
        <v>eWOODY_FUEL_STUMPS_LIGHTERED_PITCHY_STEM_DENSITY</v>
      </c>
      <c r="B67" t="s">
        <v>340</v>
      </c>
      <c r="C67" s="35">
        <v>0.5</v>
      </c>
      <c r="D67" s="27"/>
      <c r="E67" s="28"/>
      <c r="G67" s="5">
        <f t="shared" si="133"/>
        <v>0</v>
      </c>
      <c r="H67" s="8">
        <f t="shared" si="122"/>
        <v>0</v>
      </c>
      <c r="I67" s="9">
        <f t="shared" si="122"/>
        <v>0</v>
      </c>
      <c r="K67" s="5">
        <f t="shared" si="134"/>
        <v>0</v>
      </c>
      <c r="L67" s="8">
        <f t="shared" si="123"/>
        <v>0</v>
      </c>
      <c r="M67" s="9">
        <f t="shared" si="128"/>
        <v>0</v>
      </c>
      <c r="O67" s="5">
        <f t="shared" si="135"/>
        <v>0</v>
      </c>
      <c r="P67" s="8">
        <f t="shared" si="124"/>
        <v>0</v>
      </c>
      <c r="Q67" s="9">
        <f t="shared" si="129"/>
        <v>0</v>
      </c>
      <c r="S67" s="5">
        <f t="shared" si="136"/>
        <v>0</v>
      </c>
      <c r="T67" s="8">
        <f t="shared" si="125"/>
        <v>0</v>
      </c>
      <c r="U67" s="9">
        <f t="shared" si="130"/>
        <v>0</v>
      </c>
      <c r="W67" s="5">
        <f t="shared" si="137"/>
        <v>0</v>
      </c>
      <c r="X67" s="8">
        <f t="shared" si="126"/>
        <v>0</v>
      </c>
      <c r="Y67" s="9">
        <f t="shared" si="131"/>
        <v>0</v>
      </c>
      <c r="AA67" s="5">
        <f t="shared" si="138"/>
        <v>0</v>
      </c>
      <c r="AB67" s="8">
        <f t="shared" si="127"/>
        <v>0</v>
      </c>
      <c r="AC67" s="9">
        <f t="shared" si="132"/>
        <v>0</v>
      </c>
    </row>
    <row r="68" spans="1:29" s="4" customFormat="1" x14ac:dyDescent="0.35">
      <c r="A68" s="11" t="str">
        <f>'1_Fire_Script'!A68</f>
        <v>eWOODY_FUEL_PILES_CLEAN_LOADING</v>
      </c>
      <c r="B68" t="s">
        <v>341</v>
      </c>
      <c r="C68" s="35">
        <v>0.25</v>
      </c>
      <c r="D68" s="27"/>
      <c r="E68" s="28"/>
      <c r="F68" s="4">
        <v>7.8118999999999994E-2</v>
      </c>
      <c r="G68" s="5">
        <f t="shared" si="133"/>
        <v>1.9529749999999998E-2</v>
      </c>
      <c r="H68" s="8">
        <f t="shared" si="122"/>
        <v>1.9529749999999998E-2</v>
      </c>
      <c r="I68" s="9">
        <f t="shared" si="122"/>
        <v>1.9529749999999998E-2</v>
      </c>
      <c r="J68" s="4">
        <v>0</v>
      </c>
      <c r="K68" s="5">
        <f t="shared" si="134"/>
        <v>0</v>
      </c>
      <c r="L68" s="8">
        <f t="shared" si="123"/>
        <v>0</v>
      </c>
      <c r="M68" s="9">
        <f t="shared" si="128"/>
        <v>0</v>
      </c>
      <c r="N68" s="4">
        <v>0</v>
      </c>
      <c r="O68" s="5">
        <f t="shared" si="135"/>
        <v>0</v>
      </c>
      <c r="P68" s="8">
        <f t="shared" si="124"/>
        <v>0</v>
      </c>
      <c r="Q68" s="9">
        <f t="shared" si="129"/>
        <v>0</v>
      </c>
      <c r="R68" s="4">
        <v>8.1810999999999995E-2</v>
      </c>
      <c r="S68" s="5">
        <f t="shared" si="136"/>
        <v>2.0452749999999999E-2</v>
      </c>
      <c r="T68" s="8">
        <f t="shared" si="125"/>
        <v>2.0452749999999999E-2</v>
      </c>
      <c r="U68" s="9">
        <f t="shared" si="130"/>
        <v>2.0452749999999999E-2</v>
      </c>
      <c r="V68" s="4">
        <v>0.13589300000000001</v>
      </c>
      <c r="W68" s="5">
        <f t="shared" si="137"/>
        <v>3.3973250000000003E-2</v>
      </c>
      <c r="X68" s="8">
        <f t="shared" si="126"/>
        <v>3.3973250000000003E-2</v>
      </c>
      <c r="Y68" s="9">
        <f t="shared" si="131"/>
        <v>3.3973250000000003E-2</v>
      </c>
      <c r="Z68" s="4">
        <v>0</v>
      </c>
      <c r="AA68" s="5">
        <f t="shared" si="138"/>
        <v>0</v>
      </c>
      <c r="AB68" s="8">
        <f t="shared" si="127"/>
        <v>0</v>
      </c>
      <c r="AC68" s="9">
        <f t="shared" si="132"/>
        <v>0</v>
      </c>
    </row>
    <row r="69" spans="1:29" s="4" customFormat="1" ht="16.5" customHeight="1" x14ac:dyDescent="0.35">
      <c r="A69" s="11" t="str">
        <f>'1_Fire_Script'!A69</f>
        <v>eWOODY_FUEL_PILES_DIRTY_LOADING</v>
      </c>
      <c r="B69" t="s">
        <v>342</v>
      </c>
      <c r="C69" s="35">
        <v>0.25</v>
      </c>
      <c r="D69" s="27"/>
      <c r="E69" s="28"/>
      <c r="F69" s="4">
        <v>0</v>
      </c>
      <c r="G69" s="5">
        <f t="shared" si="133"/>
        <v>0</v>
      </c>
      <c r="H69" s="8">
        <f t="shared" si="122"/>
        <v>0</v>
      </c>
      <c r="I69" s="9">
        <f t="shared" si="122"/>
        <v>0</v>
      </c>
      <c r="J69" s="4">
        <v>0</v>
      </c>
      <c r="K69" s="5">
        <f t="shared" si="134"/>
        <v>0</v>
      </c>
      <c r="L69" s="8">
        <f t="shared" si="123"/>
        <v>0</v>
      </c>
      <c r="M69" s="9">
        <f t="shared" si="128"/>
        <v>0</v>
      </c>
      <c r="N69" s="4">
        <v>0</v>
      </c>
      <c r="O69" s="5">
        <f t="shared" si="135"/>
        <v>0</v>
      </c>
      <c r="P69" s="8">
        <f t="shared" si="124"/>
        <v>0</v>
      </c>
      <c r="Q69" s="9">
        <f t="shared" si="129"/>
        <v>0</v>
      </c>
      <c r="R69" s="4">
        <v>0</v>
      </c>
      <c r="S69" s="5">
        <f t="shared" si="136"/>
        <v>0</v>
      </c>
      <c r="T69" s="8">
        <f t="shared" si="125"/>
        <v>0</v>
      </c>
      <c r="U69" s="9">
        <f t="shared" si="130"/>
        <v>0</v>
      </c>
      <c r="V69" s="4">
        <v>0</v>
      </c>
      <c r="W69" s="5">
        <f t="shared" si="137"/>
        <v>0</v>
      </c>
      <c r="X69" s="8">
        <f t="shared" si="126"/>
        <v>0</v>
      </c>
      <c r="Y69" s="9">
        <f t="shared" si="131"/>
        <v>0</v>
      </c>
      <c r="Z69" s="4">
        <v>0</v>
      </c>
      <c r="AA69" s="5">
        <f t="shared" si="138"/>
        <v>0</v>
      </c>
      <c r="AB69" s="8">
        <f t="shared" si="127"/>
        <v>0</v>
      </c>
      <c r="AC69" s="9">
        <f t="shared" si="132"/>
        <v>0</v>
      </c>
    </row>
    <row r="70" spans="1:29" s="4" customFormat="1" x14ac:dyDescent="0.35">
      <c r="A70" s="11" t="str">
        <f>'1_Fire_Script'!A70</f>
        <v>eWOODY_FUEL_PILES_VERYDIRTY_LOADING</v>
      </c>
      <c r="B70" t="s">
        <v>343</v>
      </c>
      <c r="C70" s="35">
        <v>0.25</v>
      </c>
      <c r="D70" s="27"/>
      <c r="E70" s="28"/>
      <c r="F70" s="4">
        <v>0</v>
      </c>
      <c r="G70" s="5">
        <f t="shared" si="133"/>
        <v>0</v>
      </c>
      <c r="H70" s="8">
        <f t="shared" si="122"/>
        <v>0</v>
      </c>
      <c r="I70" s="9">
        <f t="shared" si="122"/>
        <v>0</v>
      </c>
      <c r="J70" s="4">
        <v>0</v>
      </c>
      <c r="K70" s="5">
        <f t="shared" si="134"/>
        <v>0</v>
      </c>
      <c r="L70" s="8">
        <f t="shared" si="123"/>
        <v>0</v>
      </c>
      <c r="M70" s="9">
        <f t="shared" si="128"/>
        <v>0</v>
      </c>
      <c r="N70" s="4">
        <v>0</v>
      </c>
      <c r="O70" s="5">
        <f t="shared" si="135"/>
        <v>0</v>
      </c>
      <c r="P70" s="8">
        <f t="shared" si="124"/>
        <v>0</v>
      </c>
      <c r="Q70" s="9">
        <f t="shared" si="129"/>
        <v>0</v>
      </c>
      <c r="R70" s="4">
        <v>0</v>
      </c>
      <c r="S70" s="5">
        <f t="shared" si="136"/>
        <v>0</v>
      </c>
      <c r="T70" s="8">
        <f t="shared" si="125"/>
        <v>0</v>
      </c>
      <c r="U70" s="9">
        <f t="shared" si="130"/>
        <v>0</v>
      </c>
      <c r="V70" s="4">
        <v>0</v>
      </c>
      <c r="W70" s="5">
        <f t="shared" si="137"/>
        <v>0</v>
      </c>
      <c r="X70" s="8">
        <f t="shared" si="126"/>
        <v>0</v>
      </c>
      <c r="Y70" s="9">
        <f t="shared" si="131"/>
        <v>0</v>
      </c>
      <c r="Z70" s="4">
        <v>0</v>
      </c>
      <c r="AA70" s="5">
        <f t="shared" si="138"/>
        <v>0</v>
      </c>
      <c r="AB70" s="8">
        <f t="shared" si="127"/>
        <v>0</v>
      </c>
      <c r="AC70" s="9">
        <f t="shared" si="132"/>
        <v>0</v>
      </c>
    </row>
    <row r="71" spans="1:29" s="4" customFormat="1" x14ac:dyDescent="0.35">
      <c r="A71" s="11" t="str">
        <f>'1_Fire_Script'!A71</f>
        <v>eLITTER_LITTER_TYPE_BROADLEAF_DECIDUOUS_RELATIVE_COVER</v>
      </c>
      <c r="B71" t="s">
        <v>344</v>
      </c>
      <c r="C71" s="35"/>
      <c r="D71" s="27"/>
      <c r="E71" s="28"/>
      <c r="G71" s="5">
        <f>F71</f>
        <v>0</v>
      </c>
      <c r="H71" s="8">
        <f t="shared" si="122"/>
        <v>0</v>
      </c>
      <c r="I71" s="9">
        <f t="shared" si="122"/>
        <v>0</v>
      </c>
      <c r="K71" s="5">
        <f>J71</f>
        <v>0</v>
      </c>
      <c r="L71" s="8">
        <f t="shared" si="123"/>
        <v>0</v>
      </c>
      <c r="M71" s="9">
        <f t="shared" si="128"/>
        <v>0</v>
      </c>
      <c r="O71" s="5">
        <f>N71</f>
        <v>0</v>
      </c>
      <c r="P71" s="8">
        <f t="shared" si="124"/>
        <v>0</v>
      </c>
      <c r="Q71" s="9">
        <f t="shared" si="129"/>
        <v>0</v>
      </c>
      <c r="S71" s="5">
        <f>R71</f>
        <v>0</v>
      </c>
      <c r="T71" s="8">
        <f t="shared" si="125"/>
        <v>0</v>
      </c>
      <c r="U71" s="9">
        <f t="shared" si="130"/>
        <v>0</v>
      </c>
      <c r="V71" s="4">
        <v>90</v>
      </c>
      <c r="W71" s="5">
        <f>V71</f>
        <v>90</v>
      </c>
      <c r="X71" s="8">
        <f t="shared" si="126"/>
        <v>90</v>
      </c>
      <c r="Y71" s="9">
        <f t="shared" si="131"/>
        <v>90</v>
      </c>
      <c r="AA71" s="5">
        <f>Z71</f>
        <v>0</v>
      </c>
      <c r="AB71" s="8">
        <f t="shared" si="127"/>
        <v>0</v>
      </c>
      <c r="AC71" s="9">
        <f t="shared" si="132"/>
        <v>0</v>
      </c>
    </row>
    <row r="72" spans="1:29" s="4" customFormat="1" x14ac:dyDescent="0.35">
      <c r="A72" s="11" t="str">
        <f>'1_Fire_Script'!A72</f>
        <v>eLITTER_LITTER_TYPE_BROADLEAF_EVERGREEN_RELATIVE_COVER</v>
      </c>
      <c r="B72" t="s">
        <v>345</v>
      </c>
      <c r="C72" s="35"/>
      <c r="D72" s="27"/>
      <c r="E72" s="28"/>
      <c r="G72" s="5">
        <f t="shared" ref="G72:G77" si="139">F72</f>
        <v>0</v>
      </c>
      <c r="H72" s="8">
        <f t="shared" si="122"/>
        <v>0</v>
      </c>
      <c r="I72" s="9">
        <f t="shared" si="122"/>
        <v>0</v>
      </c>
      <c r="J72" s="4">
        <v>100</v>
      </c>
      <c r="K72" s="5">
        <f t="shared" ref="K72:K77" si="140">J72</f>
        <v>100</v>
      </c>
      <c r="L72" s="8">
        <f t="shared" si="123"/>
        <v>100</v>
      </c>
      <c r="M72" s="9">
        <f t="shared" si="128"/>
        <v>100</v>
      </c>
      <c r="O72" s="5">
        <f t="shared" ref="O72:O77" si="141">N72</f>
        <v>0</v>
      </c>
      <c r="P72" s="8">
        <f t="shared" si="124"/>
        <v>0</v>
      </c>
      <c r="Q72" s="9">
        <f t="shared" si="129"/>
        <v>0</v>
      </c>
      <c r="S72" s="5">
        <f t="shared" ref="S72:S77" si="142">R72</f>
        <v>0</v>
      </c>
      <c r="T72" s="8">
        <f t="shared" si="125"/>
        <v>0</v>
      </c>
      <c r="U72" s="9">
        <f t="shared" si="130"/>
        <v>0</v>
      </c>
      <c r="W72" s="5">
        <f t="shared" ref="W72:W77" si="143">V72</f>
        <v>0</v>
      </c>
      <c r="X72" s="8">
        <f t="shared" si="126"/>
        <v>0</v>
      </c>
      <c r="Y72" s="9">
        <f t="shared" si="131"/>
        <v>0</v>
      </c>
      <c r="AA72" s="5">
        <f t="shared" ref="AA72:AA77" si="144">Z72</f>
        <v>0</v>
      </c>
      <c r="AB72" s="8">
        <f t="shared" si="127"/>
        <v>0</v>
      </c>
      <c r="AC72" s="9">
        <f t="shared" si="132"/>
        <v>0</v>
      </c>
    </row>
    <row r="73" spans="1:29" s="4" customFormat="1" x14ac:dyDescent="0.35">
      <c r="A73" s="11" t="str">
        <f>'1_Fire_Script'!A73</f>
        <v>eLITTER_LITTER_TYPE_GRASS_RELATIVE_COVER</v>
      </c>
      <c r="B73" t="s">
        <v>346</v>
      </c>
      <c r="C73" s="35"/>
      <c r="D73" s="27"/>
      <c r="E73" s="28"/>
      <c r="G73" s="5">
        <f t="shared" si="139"/>
        <v>0</v>
      </c>
      <c r="H73" s="8">
        <f t="shared" si="122"/>
        <v>0</v>
      </c>
      <c r="I73" s="9">
        <f t="shared" si="122"/>
        <v>0</v>
      </c>
      <c r="K73" s="5">
        <f t="shared" si="140"/>
        <v>0</v>
      </c>
      <c r="L73" s="8">
        <f t="shared" si="123"/>
        <v>0</v>
      </c>
      <c r="M73" s="9">
        <f t="shared" si="128"/>
        <v>0</v>
      </c>
      <c r="N73" s="4">
        <v>100</v>
      </c>
      <c r="O73" s="5">
        <f t="shared" si="141"/>
        <v>100</v>
      </c>
      <c r="P73" s="8">
        <f t="shared" si="124"/>
        <v>100</v>
      </c>
      <c r="Q73" s="9">
        <f t="shared" si="129"/>
        <v>100</v>
      </c>
      <c r="S73" s="5">
        <f t="shared" si="142"/>
        <v>0</v>
      </c>
      <c r="T73" s="8">
        <f t="shared" si="125"/>
        <v>0</v>
      </c>
      <c r="U73" s="9">
        <f t="shared" si="130"/>
        <v>0</v>
      </c>
      <c r="W73" s="5">
        <f t="shared" si="143"/>
        <v>0</v>
      </c>
      <c r="X73" s="8">
        <f t="shared" si="126"/>
        <v>0</v>
      </c>
      <c r="Y73" s="9">
        <f t="shared" si="131"/>
        <v>0</v>
      </c>
      <c r="AA73" s="5">
        <f t="shared" si="144"/>
        <v>0</v>
      </c>
      <c r="AB73" s="8">
        <f t="shared" si="127"/>
        <v>0</v>
      </c>
      <c r="AC73" s="9">
        <f t="shared" si="132"/>
        <v>0</v>
      </c>
    </row>
    <row r="74" spans="1:29" s="4" customFormat="1" x14ac:dyDescent="0.35">
      <c r="A74" s="11" t="str">
        <f>'1_Fire_Script'!A74</f>
        <v>eLITTER_LITTER_TYPE_LONG_NEEDLE_PINE_RELATIVE_COVER</v>
      </c>
      <c r="B74" t="s">
        <v>347</v>
      </c>
      <c r="C74" s="35"/>
      <c r="D74" s="27"/>
      <c r="E74" s="28"/>
      <c r="F74" s="6">
        <v>50</v>
      </c>
      <c r="G74" s="5">
        <f t="shared" si="139"/>
        <v>50</v>
      </c>
      <c r="H74" s="8">
        <f t="shared" si="122"/>
        <v>50</v>
      </c>
      <c r="I74" s="9">
        <f t="shared" si="122"/>
        <v>50</v>
      </c>
      <c r="K74" s="5">
        <f t="shared" si="140"/>
        <v>0</v>
      </c>
      <c r="L74" s="8">
        <f t="shared" si="123"/>
        <v>0</v>
      </c>
      <c r="M74" s="9">
        <f t="shared" si="128"/>
        <v>0</v>
      </c>
      <c r="O74" s="5">
        <f t="shared" si="141"/>
        <v>0</v>
      </c>
      <c r="P74" s="8">
        <f t="shared" si="124"/>
        <v>0</v>
      </c>
      <c r="Q74" s="9">
        <f t="shared" si="129"/>
        <v>0</v>
      </c>
      <c r="S74" s="5">
        <f t="shared" si="142"/>
        <v>0</v>
      </c>
      <c r="T74" s="8">
        <f t="shared" si="125"/>
        <v>0</v>
      </c>
      <c r="U74" s="9">
        <f t="shared" si="130"/>
        <v>0</v>
      </c>
      <c r="V74" s="4">
        <v>10</v>
      </c>
      <c r="W74" s="5">
        <f t="shared" si="143"/>
        <v>10</v>
      </c>
      <c r="X74" s="8">
        <f t="shared" si="126"/>
        <v>10</v>
      </c>
      <c r="Y74" s="9">
        <f t="shared" si="131"/>
        <v>10</v>
      </c>
      <c r="Z74" s="4">
        <v>40</v>
      </c>
      <c r="AA74" s="5">
        <f t="shared" si="144"/>
        <v>40</v>
      </c>
      <c r="AB74" s="8">
        <f t="shared" si="127"/>
        <v>40</v>
      </c>
      <c r="AC74" s="9">
        <f t="shared" si="132"/>
        <v>40</v>
      </c>
    </row>
    <row r="75" spans="1:29" s="4" customFormat="1" x14ac:dyDescent="0.35">
      <c r="A75" s="11" t="str">
        <f>'1_Fire_Script'!A75</f>
        <v>eLITTER_LITTER_TYPE_OTHER_CONIFER_RELATIVE_COVER</v>
      </c>
      <c r="B75" t="s">
        <v>348</v>
      </c>
      <c r="C75" s="35"/>
      <c r="D75" s="27"/>
      <c r="E75" s="28"/>
      <c r="F75" s="6">
        <v>50</v>
      </c>
      <c r="G75" s="5">
        <f t="shared" si="139"/>
        <v>50</v>
      </c>
      <c r="H75" s="8">
        <f t="shared" si="122"/>
        <v>50</v>
      </c>
      <c r="I75" s="9">
        <f t="shared" si="122"/>
        <v>50</v>
      </c>
      <c r="K75" s="5">
        <f t="shared" si="140"/>
        <v>0</v>
      </c>
      <c r="L75" s="8">
        <f t="shared" si="123"/>
        <v>0</v>
      </c>
      <c r="M75" s="9">
        <f t="shared" si="128"/>
        <v>0</v>
      </c>
      <c r="O75" s="5">
        <f t="shared" si="141"/>
        <v>0</v>
      </c>
      <c r="P75" s="8">
        <f t="shared" si="124"/>
        <v>0</v>
      </c>
      <c r="Q75" s="9">
        <f t="shared" si="129"/>
        <v>0</v>
      </c>
      <c r="R75" s="4">
        <v>100</v>
      </c>
      <c r="S75" s="5">
        <f t="shared" si="142"/>
        <v>100</v>
      </c>
      <c r="T75" s="8">
        <f t="shared" si="125"/>
        <v>100</v>
      </c>
      <c r="U75" s="9">
        <f t="shared" si="130"/>
        <v>100</v>
      </c>
      <c r="W75" s="5">
        <f t="shared" si="143"/>
        <v>0</v>
      </c>
      <c r="X75" s="8">
        <f t="shared" si="126"/>
        <v>0</v>
      </c>
      <c r="Y75" s="9">
        <f t="shared" si="131"/>
        <v>0</v>
      </c>
      <c r="AA75" s="5">
        <f t="shared" si="144"/>
        <v>0</v>
      </c>
      <c r="AB75" s="8">
        <f t="shared" si="127"/>
        <v>0</v>
      </c>
      <c r="AC75" s="9">
        <f t="shared" si="132"/>
        <v>0</v>
      </c>
    </row>
    <row r="76" spans="1:29" s="4" customFormat="1" x14ac:dyDescent="0.35">
      <c r="A76" s="11" t="str">
        <f>'1_Fire_Script'!A76</f>
        <v>eLITTER_LITTER_TYPE_PALM_FROND_RELATIVE_COVER</v>
      </c>
      <c r="B76" t="s">
        <v>349</v>
      </c>
      <c r="C76" s="35"/>
      <c r="D76" s="27"/>
      <c r="E76" s="28"/>
      <c r="G76" s="5">
        <f t="shared" si="139"/>
        <v>0</v>
      </c>
      <c r="H76" s="8">
        <f t="shared" si="122"/>
        <v>0</v>
      </c>
      <c r="I76" s="9">
        <f t="shared" si="122"/>
        <v>0</v>
      </c>
      <c r="K76" s="5">
        <f t="shared" si="140"/>
        <v>0</v>
      </c>
      <c r="L76" s="8">
        <f t="shared" si="123"/>
        <v>0</v>
      </c>
      <c r="M76" s="9">
        <f t="shared" si="128"/>
        <v>0</v>
      </c>
      <c r="O76" s="5">
        <f t="shared" si="141"/>
        <v>0</v>
      </c>
      <c r="P76" s="8">
        <f t="shared" si="124"/>
        <v>0</v>
      </c>
      <c r="Q76" s="9">
        <f t="shared" si="129"/>
        <v>0</v>
      </c>
      <c r="S76" s="5">
        <f t="shared" si="142"/>
        <v>0</v>
      </c>
      <c r="T76" s="8">
        <f t="shared" si="125"/>
        <v>0</v>
      </c>
      <c r="U76" s="9">
        <f t="shared" si="130"/>
        <v>0</v>
      </c>
      <c r="W76" s="5">
        <f t="shared" si="143"/>
        <v>0</v>
      </c>
      <c r="X76" s="8">
        <f t="shared" si="126"/>
        <v>0</v>
      </c>
      <c r="Y76" s="9">
        <f t="shared" si="131"/>
        <v>0</v>
      </c>
      <c r="Z76" s="4">
        <v>60</v>
      </c>
      <c r="AA76" s="5">
        <f t="shared" si="144"/>
        <v>60</v>
      </c>
      <c r="AB76" s="8">
        <f t="shared" si="127"/>
        <v>60</v>
      </c>
      <c r="AC76" s="9">
        <f t="shared" si="132"/>
        <v>60</v>
      </c>
    </row>
    <row r="77" spans="1:29" s="4" customFormat="1" x14ac:dyDescent="0.35">
      <c r="A77" s="11" t="str">
        <f>'1_Fire_Script'!A77</f>
        <v>eLITTER_LITTER_TYPE_SHORT_NEEDLE_PINE_RELATIVE_COVER</v>
      </c>
      <c r="B77" t="s">
        <v>350</v>
      </c>
      <c r="C77" s="35"/>
      <c r="D77" s="27"/>
      <c r="E77" s="28"/>
      <c r="G77" s="5">
        <f t="shared" si="139"/>
        <v>0</v>
      </c>
      <c r="H77" s="8">
        <f t="shared" si="122"/>
        <v>0</v>
      </c>
      <c r="I77" s="9">
        <f t="shared" si="122"/>
        <v>0</v>
      </c>
      <c r="K77" s="5">
        <f t="shared" si="140"/>
        <v>0</v>
      </c>
      <c r="L77" s="8">
        <f t="shared" si="123"/>
        <v>0</v>
      </c>
      <c r="M77" s="9">
        <f t="shared" si="128"/>
        <v>0</v>
      </c>
      <c r="O77" s="5">
        <f t="shared" si="141"/>
        <v>0</v>
      </c>
      <c r="P77" s="8">
        <f t="shared" si="124"/>
        <v>0</v>
      </c>
      <c r="Q77" s="9">
        <f t="shared" si="129"/>
        <v>0</v>
      </c>
      <c r="S77" s="5">
        <f t="shared" si="142"/>
        <v>0</v>
      </c>
      <c r="T77" s="8">
        <f t="shared" si="125"/>
        <v>0</v>
      </c>
      <c r="U77" s="9">
        <f t="shared" si="130"/>
        <v>0</v>
      </c>
      <c r="W77" s="5">
        <f t="shared" si="143"/>
        <v>0</v>
      </c>
      <c r="X77" s="8">
        <f t="shared" si="126"/>
        <v>0</v>
      </c>
      <c r="Y77" s="9">
        <f t="shared" si="131"/>
        <v>0</v>
      </c>
      <c r="AA77" s="5">
        <f t="shared" si="144"/>
        <v>0</v>
      </c>
      <c r="AB77" s="8">
        <f t="shared" si="127"/>
        <v>0</v>
      </c>
      <c r="AC77" s="9">
        <f t="shared" si="132"/>
        <v>0</v>
      </c>
    </row>
    <row r="78" spans="1:29" s="4" customFormat="1" x14ac:dyDescent="0.35">
      <c r="A78" s="11" t="str">
        <f>'1_Fire_Script'!A78</f>
        <v>eMOSS_LICHEN_LITTER_GROUND_LICHEN_DEPTH</v>
      </c>
      <c r="B78" t="s">
        <v>351</v>
      </c>
      <c r="C78" s="35">
        <v>0.05</v>
      </c>
      <c r="D78" s="14">
        <f t="shared" ref="D78:D83" si="145" xml:space="preserve"> (1/0.05)*0.5</f>
        <v>10</v>
      </c>
      <c r="E78" s="28">
        <v>2</v>
      </c>
      <c r="G78" s="5">
        <f t="shared" ref="G78:G83" si="146">$C78*F78</f>
        <v>0</v>
      </c>
      <c r="H78" s="8">
        <f>$D78*G78</f>
        <v>0</v>
      </c>
      <c r="I78" s="12">
        <f t="shared" ref="I78:I82" si="147">$E78*H78</f>
        <v>0</v>
      </c>
      <c r="K78" s="5">
        <f t="shared" ref="K78:K83" si="148">$C78*J78</f>
        <v>0</v>
      </c>
      <c r="L78" s="8">
        <f>$D78*K78</f>
        <v>0</v>
      </c>
      <c r="M78" s="12">
        <f t="shared" ref="M78" si="149">$E78*L78</f>
        <v>0</v>
      </c>
      <c r="O78" s="5">
        <f t="shared" ref="O78:O83" si="150">$C78*N78</f>
        <v>0</v>
      </c>
      <c r="P78" s="8">
        <f>$D78*O78</f>
        <v>0</v>
      </c>
      <c r="Q78" s="12">
        <f t="shared" ref="Q78" si="151">$E78*P78</f>
        <v>0</v>
      </c>
      <c r="R78" s="4">
        <v>2</v>
      </c>
      <c r="S78" s="5">
        <f t="shared" ref="S78:S83" si="152">$C78*R78</f>
        <v>0.1</v>
      </c>
      <c r="T78" s="8">
        <f>$D78*S78</f>
        <v>1</v>
      </c>
      <c r="U78" s="12">
        <f t="shared" ref="U78" si="153">$E78*T78</f>
        <v>2</v>
      </c>
      <c r="W78" s="5">
        <f t="shared" ref="W78:W83" si="154">$C78*V78</f>
        <v>0</v>
      </c>
      <c r="X78" s="8">
        <f>$D78*W78</f>
        <v>0</v>
      </c>
      <c r="Y78" s="12">
        <f t="shared" ref="Y78" si="155">$E78*X78</f>
        <v>0</v>
      </c>
      <c r="AA78" s="5">
        <f t="shared" ref="AA78:AA83" si="156">$C78*Z78</f>
        <v>0</v>
      </c>
      <c r="AB78" s="8">
        <f>$D78*AA78</f>
        <v>0</v>
      </c>
      <c r="AC78" s="12">
        <f t="shared" ref="AC78" si="157">$E78*AB78</f>
        <v>0</v>
      </c>
    </row>
    <row r="79" spans="1:29" s="4" customFormat="1" x14ac:dyDescent="0.35">
      <c r="A79" s="11" t="str">
        <f>'1_Fire_Script'!A79</f>
        <v>eMOSS_LICHEN_LITTER_GROUND_LICHEN_PERCENT_COVER</v>
      </c>
      <c r="B79" t="s">
        <v>352</v>
      </c>
      <c r="C79" s="35">
        <v>0.05</v>
      </c>
      <c r="D79" s="14">
        <f t="shared" si="145"/>
        <v>10</v>
      </c>
      <c r="E79" s="28">
        <v>2</v>
      </c>
      <c r="G79" s="5">
        <f t="shared" si="146"/>
        <v>0</v>
      </c>
      <c r="H79" s="8">
        <f>MIN(100,$D79*G79)</f>
        <v>0</v>
      </c>
      <c r="I79" s="12">
        <f>MIN(100,$E79*H79)</f>
        <v>0</v>
      </c>
      <c r="K79" s="5">
        <f t="shared" si="148"/>
        <v>0</v>
      </c>
      <c r="L79" s="8">
        <f>MIN(100,$D79*K79)</f>
        <v>0</v>
      </c>
      <c r="M79" s="12">
        <f>MIN(100,$E79*L79)</f>
        <v>0</v>
      </c>
      <c r="O79" s="5">
        <f t="shared" si="150"/>
        <v>0</v>
      </c>
      <c r="P79" s="8">
        <f>MIN(100,$D79*O79)</f>
        <v>0</v>
      </c>
      <c r="Q79" s="12">
        <f>MIN(100,$E79*P79)</f>
        <v>0</v>
      </c>
      <c r="R79" s="4">
        <v>5</v>
      </c>
      <c r="S79" s="5">
        <f t="shared" si="152"/>
        <v>0.25</v>
      </c>
      <c r="T79" s="8">
        <f>MIN(100,$D79*S79)</f>
        <v>2.5</v>
      </c>
      <c r="U79" s="12">
        <f>MIN(100,$E79*T79)</f>
        <v>5</v>
      </c>
      <c r="W79" s="5">
        <f t="shared" si="154"/>
        <v>0</v>
      </c>
      <c r="X79" s="8">
        <f>MIN(100,$D79*W79)</f>
        <v>0</v>
      </c>
      <c r="Y79" s="12">
        <f>MIN(100,$E79*X79)</f>
        <v>0</v>
      </c>
      <c r="AA79" s="5">
        <f t="shared" si="156"/>
        <v>0</v>
      </c>
      <c r="AB79" s="8">
        <f>MIN(100,$D79*AA79)</f>
        <v>0</v>
      </c>
      <c r="AC79" s="12">
        <f>MIN(100,$E79*AB79)</f>
        <v>0</v>
      </c>
    </row>
    <row r="80" spans="1:29" s="4" customFormat="1" x14ac:dyDescent="0.35">
      <c r="A80" s="11" t="str">
        <f>'1_Fire_Script'!A80</f>
        <v>eMOSS_LICHEN_LITTER_LITTER_DEPTH</v>
      </c>
      <c r="B80" t="s">
        <v>353</v>
      </c>
      <c r="C80" s="35">
        <v>0.05</v>
      </c>
      <c r="D80" s="14">
        <f t="shared" si="145"/>
        <v>10</v>
      </c>
      <c r="E80" s="28">
        <v>2</v>
      </c>
      <c r="F80" s="4">
        <v>0.2</v>
      </c>
      <c r="G80" s="5">
        <f t="shared" si="146"/>
        <v>1.0000000000000002E-2</v>
      </c>
      <c r="H80" s="8">
        <f t="shared" ref="H80:H82" si="158">$D80*G80</f>
        <v>0.10000000000000002</v>
      </c>
      <c r="I80" s="12">
        <f t="shared" si="147"/>
        <v>0.20000000000000004</v>
      </c>
      <c r="J80" s="4">
        <v>1</v>
      </c>
      <c r="K80" s="5">
        <f t="shared" si="148"/>
        <v>0.05</v>
      </c>
      <c r="L80" s="8">
        <f t="shared" ref="L80" si="159">$D80*K80</f>
        <v>0.5</v>
      </c>
      <c r="M80" s="12">
        <f t="shared" ref="M80" si="160">$E80*L80</f>
        <v>1</v>
      </c>
      <c r="N80" s="4">
        <v>2.5</v>
      </c>
      <c r="O80" s="5">
        <f t="shared" si="150"/>
        <v>0.125</v>
      </c>
      <c r="P80" s="8">
        <f t="shared" ref="P80" si="161">$D80*O80</f>
        <v>1.25</v>
      </c>
      <c r="Q80" s="12">
        <f t="shared" ref="Q80" si="162">$E80*P80</f>
        <v>2.5</v>
      </c>
      <c r="R80" s="4">
        <v>1</v>
      </c>
      <c r="S80" s="5">
        <f t="shared" si="152"/>
        <v>0.05</v>
      </c>
      <c r="T80" s="8">
        <f t="shared" ref="T80" si="163">$D80*S80</f>
        <v>0.5</v>
      </c>
      <c r="U80" s="12">
        <f t="shared" ref="U80" si="164">$E80*T80</f>
        <v>1</v>
      </c>
      <c r="V80" s="4">
        <v>1.5</v>
      </c>
      <c r="W80" s="5">
        <f t="shared" si="154"/>
        <v>7.5000000000000011E-2</v>
      </c>
      <c r="X80" s="8">
        <f t="shared" ref="X80" si="165">$D80*W80</f>
        <v>0.75000000000000011</v>
      </c>
      <c r="Y80" s="12">
        <f t="shared" ref="Y80" si="166">$E80*X80</f>
        <v>1.5000000000000002</v>
      </c>
      <c r="Z80" s="4">
        <v>2</v>
      </c>
      <c r="AA80" s="5">
        <f t="shared" si="156"/>
        <v>0.1</v>
      </c>
      <c r="AB80" s="8">
        <f t="shared" ref="AB80" si="167">$D80*AA80</f>
        <v>1</v>
      </c>
      <c r="AC80" s="12">
        <f t="shared" ref="AC80" si="168">$E80*AB80</f>
        <v>2</v>
      </c>
    </row>
    <row r="81" spans="1:29" s="4" customFormat="1" x14ac:dyDescent="0.35">
      <c r="A81" s="11" t="str">
        <f>'1_Fire_Script'!A81</f>
        <v>eMOSS_LICHEN_LITTER_LITTER_PERCENT_COVER</v>
      </c>
      <c r="B81" t="s">
        <v>354</v>
      </c>
      <c r="C81" s="35">
        <v>0.05</v>
      </c>
      <c r="D81" s="14">
        <f t="shared" si="145"/>
        <v>10</v>
      </c>
      <c r="E81" s="28">
        <v>2</v>
      </c>
      <c r="F81" s="4">
        <v>70</v>
      </c>
      <c r="G81" s="5">
        <f t="shared" si="146"/>
        <v>3.5</v>
      </c>
      <c r="H81" s="8">
        <f>MIN(100,$D81*G81)</f>
        <v>35</v>
      </c>
      <c r="I81" s="12">
        <f>MIN(100,$E81*H81)</f>
        <v>70</v>
      </c>
      <c r="J81" s="4">
        <v>60</v>
      </c>
      <c r="K81" s="5">
        <f t="shared" si="148"/>
        <v>3</v>
      </c>
      <c r="L81" s="8">
        <f>MIN(100,$D81*K81)</f>
        <v>30</v>
      </c>
      <c r="M81" s="12">
        <f>MIN(100,$E81*L81)</f>
        <v>60</v>
      </c>
      <c r="N81" s="4">
        <v>5</v>
      </c>
      <c r="O81" s="5">
        <f t="shared" si="150"/>
        <v>0.25</v>
      </c>
      <c r="P81" s="8">
        <f>MIN(100,$D81*O81)</f>
        <v>2.5</v>
      </c>
      <c r="Q81" s="12">
        <f>MIN(100,$E81*P81)</f>
        <v>5</v>
      </c>
      <c r="R81" s="4">
        <v>15</v>
      </c>
      <c r="S81" s="5">
        <f t="shared" si="152"/>
        <v>0.75</v>
      </c>
      <c r="T81" s="8">
        <f>MIN(100,$D81*S81)</f>
        <v>7.5</v>
      </c>
      <c r="U81" s="12">
        <f>MIN(100,$E81*T81)</f>
        <v>15</v>
      </c>
      <c r="V81" s="4">
        <v>90</v>
      </c>
      <c r="W81" s="5">
        <f t="shared" si="154"/>
        <v>4.5</v>
      </c>
      <c r="X81" s="8">
        <f>MIN(100,$D81*W81)</f>
        <v>45</v>
      </c>
      <c r="Y81" s="12">
        <f>MIN(100,$E81*X81)</f>
        <v>90</v>
      </c>
      <c r="Z81" s="4">
        <v>70</v>
      </c>
      <c r="AA81" s="5">
        <f t="shared" si="156"/>
        <v>3.5</v>
      </c>
      <c r="AB81" s="8">
        <f>MIN(100,$D81*AA81)</f>
        <v>35</v>
      </c>
      <c r="AC81" s="12">
        <f>MIN(100,$E81*AB81)</f>
        <v>70</v>
      </c>
    </row>
    <row r="82" spans="1:29" s="4" customFormat="1" x14ac:dyDescent="0.35">
      <c r="A82" s="11" t="str">
        <f>'1_Fire_Script'!A82</f>
        <v>eMOSS_LICHEN_LITTER_MOSS_DEPTH</v>
      </c>
      <c r="B82" t="s">
        <v>355</v>
      </c>
      <c r="C82" s="35">
        <v>0.05</v>
      </c>
      <c r="D82" s="14">
        <f t="shared" si="145"/>
        <v>10</v>
      </c>
      <c r="E82" s="28">
        <v>2</v>
      </c>
      <c r="G82" s="5">
        <f t="shared" si="146"/>
        <v>0</v>
      </c>
      <c r="H82" s="8">
        <f t="shared" si="158"/>
        <v>0</v>
      </c>
      <c r="I82" s="12">
        <f t="shared" si="147"/>
        <v>0</v>
      </c>
      <c r="K82" s="5">
        <f t="shared" si="148"/>
        <v>0</v>
      </c>
      <c r="L82" s="8">
        <f t="shared" ref="L82" si="169">$D82*K82</f>
        <v>0</v>
      </c>
      <c r="M82" s="12">
        <f t="shared" ref="M82" si="170">$E82*L82</f>
        <v>0</v>
      </c>
      <c r="O82" s="5">
        <f t="shared" si="150"/>
        <v>0</v>
      </c>
      <c r="P82" s="8">
        <f t="shared" ref="P82" si="171">$D82*O82</f>
        <v>0</v>
      </c>
      <c r="Q82" s="12">
        <f t="shared" ref="Q82" si="172">$E82*P82</f>
        <v>0</v>
      </c>
      <c r="R82" s="4">
        <v>2.5</v>
      </c>
      <c r="S82" s="5">
        <f t="shared" si="152"/>
        <v>0.125</v>
      </c>
      <c r="T82" s="8">
        <f t="shared" ref="T82" si="173">$D82*S82</f>
        <v>1.25</v>
      </c>
      <c r="U82" s="12">
        <f t="shared" ref="U82" si="174">$E82*T82</f>
        <v>2.5</v>
      </c>
      <c r="V82" s="4">
        <v>1</v>
      </c>
      <c r="W82" s="5">
        <f t="shared" si="154"/>
        <v>0.05</v>
      </c>
      <c r="X82" s="8">
        <f t="shared" ref="X82" si="175">$D82*W82</f>
        <v>0.5</v>
      </c>
      <c r="Y82" s="12">
        <f t="shared" ref="Y82" si="176">$E82*X82</f>
        <v>1</v>
      </c>
      <c r="AA82" s="5">
        <f t="shared" si="156"/>
        <v>0</v>
      </c>
      <c r="AB82" s="8">
        <f t="shared" ref="AB82" si="177">$D82*AA82</f>
        <v>0</v>
      </c>
      <c r="AC82" s="12">
        <f t="shared" ref="AC82" si="178">$E82*AB82</f>
        <v>0</v>
      </c>
    </row>
    <row r="83" spans="1:29" s="4" customFormat="1" x14ac:dyDescent="0.35">
      <c r="A83" s="11" t="str">
        <f>'1_Fire_Script'!A83</f>
        <v>eMOSS_LICHEN_LITTER_MOSS_PERCENT_COVER</v>
      </c>
      <c r="B83" t="s">
        <v>356</v>
      </c>
      <c r="C83" s="35">
        <v>0.05</v>
      </c>
      <c r="D83" s="14">
        <f t="shared" si="145"/>
        <v>10</v>
      </c>
      <c r="E83" s="28">
        <v>2</v>
      </c>
      <c r="G83" s="5">
        <f t="shared" si="146"/>
        <v>0</v>
      </c>
      <c r="H83" s="8">
        <f>MIN(100,$D83*G83)</f>
        <v>0</v>
      </c>
      <c r="I83" s="12">
        <f>MIN(100,$E83*H83)</f>
        <v>0</v>
      </c>
      <c r="K83" s="5">
        <f t="shared" si="148"/>
        <v>0</v>
      </c>
      <c r="L83" s="8">
        <f>MIN(100,$D83*K83)</f>
        <v>0</v>
      </c>
      <c r="M83" s="12">
        <f>MIN(100,$E83*L83)</f>
        <v>0</v>
      </c>
      <c r="O83" s="5">
        <f t="shared" si="150"/>
        <v>0</v>
      </c>
      <c r="P83" s="8">
        <f>MIN(100,$D83*O83)</f>
        <v>0</v>
      </c>
      <c r="Q83" s="12">
        <f>MIN(100,$E83*P83)</f>
        <v>0</v>
      </c>
      <c r="R83" s="4">
        <v>80</v>
      </c>
      <c r="S83" s="5">
        <f t="shared" si="152"/>
        <v>4</v>
      </c>
      <c r="T83" s="8">
        <f>MIN(100,$D83*S83)</f>
        <v>40</v>
      </c>
      <c r="U83" s="12">
        <f>MIN(100,$E83*T83)</f>
        <v>80</v>
      </c>
      <c r="V83" s="4">
        <v>5</v>
      </c>
      <c r="W83" s="5">
        <f t="shared" si="154"/>
        <v>0.25</v>
      </c>
      <c r="X83" s="8">
        <f>MIN(100,$D83*W83)</f>
        <v>2.5</v>
      </c>
      <c r="Y83" s="12">
        <f>MIN(100,$E83*X83)</f>
        <v>5</v>
      </c>
      <c r="AA83" s="5">
        <f t="shared" si="156"/>
        <v>0</v>
      </c>
      <c r="AB83" s="8">
        <f>MIN(100,$D83*AA83)</f>
        <v>0</v>
      </c>
      <c r="AC83" s="12">
        <f>MIN(100,$E83*AB83)</f>
        <v>0</v>
      </c>
    </row>
    <row r="84" spans="1:29" s="4" customFormat="1" x14ac:dyDescent="0.3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35">
      <c r="A85" s="11" t="str">
        <f>'1_Fire_Script'!A85</f>
        <v>eGROUND_FUEL_DUFF_LOWER_PERCENT_COVER</v>
      </c>
      <c r="B85" t="s">
        <v>358</v>
      </c>
      <c r="C85" s="35">
        <v>0.05</v>
      </c>
      <c r="D85" s="27"/>
      <c r="E85" s="28"/>
      <c r="G85" s="5">
        <f t="shared" ref="G85:G93" si="179">$C85*F85</f>
        <v>0</v>
      </c>
      <c r="H85" s="8">
        <f t="shared" ref="H85:I93" si="180">G85</f>
        <v>0</v>
      </c>
      <c r="I85" s="12">
        <f t="shared" si="180"/>
        <v>0</v>
      </c>
      <c r="J85" s="4">
        <v>60</v>
      </c>
      <c r="K85" s="5">
        <f t="shared" ref="K85:K93" si="181">$C85*J85</f>
        <v>3</v>
      </c>
      <c r="L85" s="8">
        <f t="shared" ref="L85:L93" si="182">K85</f>
        <v>3</v>
      </c>
      <c r="M85" s="12">
        <f t="shared" ref="M85:M93" si="183">L85</f>
        <v>3</v>
      </c>
      <c r="O85" s="5">
        <f t="shared" ref="O85:O93" si="184">$C85*N85</f>
        <v>0</v>
      </c>
      <c r="P85" s="8">
        <f t="shared" ref="P85:P93" si="185">O85</f>
        <v>0</v>
      </c>
      <c r="Q85" s="12">
        <f t="shared" ref="Q85:Q93" si="186">P85</f>
        <v>0</v>
      </c>
      <c r="R85" s="4">
        <v>90</v>
      </c>
      <c r="S85" s="5">
        <f t="shared" ref="S85:S93" si="187">$C85*R85</f>
        <v>4.5</v>
      </c>
      <c r="T85" s="8">
        <f t="shared" ref="T85:T93" si="188">S85</f>
        <v>4.5</v>
      </c>
      <c r="U85" s="12">
        <f t="shared" ref="U85:U93" si="189">T85</f>
        <v>4.5</v>
      </c>
      <c r="W85" s="5">
        <f t="shared" ref="W85:W93" si="190">$C85*V85</f>
        <v>0</v>
      </c>
      <c r="X85" s="8">
        <f t="shared" ref="X85:X93" si="191">W85</f>
        <v>0</v>
      </c>
      <c r="Y85" s="12">
        <f t="shared" ref="Y85:Y93" si="192">X85</f>
        <v>0</v>
      </c>
      <c r="AA85" s="5">
        <f t="shared" ref="AA85:AA93" si="193">$C85*Z85</f>
        <v>0</v>
      </c>
      <c r="AB85" s="8">
        <f t="shared" ref="AB85:AB93" si="194">AA85</f>
        <v>0</v>
      </c>
      <c r="AC85" s="12">
        <f t="shared" ref="AC85:AC93" si="195">AB85</f>
        <v>0</v>
      </c>
    </row>
    <row r="86" spans="1:29" s="4" customFormat="1" x14ac:dyDescent="0.35">
      <c r="A86" s="11" t="str">
        <f>'1_Fire_Script'!A86</f>
        <v>eGROUND_FUEL_DUFF_UPPER_DEPTH</v>
      </c>
      <c r="B86" t="s">
        <v>359</v>
      </c>
      <c r="C86" s="35">
        <v>0.05</v>
      </c>
      <c r="D86" s="27"/>
      <c r="E86" s="28"/>
      <c r="F86" s="4">
        <v>0.5</v>
      </c>
      <c r="G86" s="5">
        <f t="shared" si="179"/>
        <v>2.5000000000000001E-2</v>
      </c>
      <c r="H86" s="8">
        <f t="shared" si="180"/>
        <v>2.5000000000000001E-2</v>
      </c>
      <c r="I86" s="12">
        <f t="shared" si="180"/>
        <v>2.5000000000000001E-2</v>
      </c>
      <c r="J86" s="4">
        <v>0.4</v>
      </c>
      <c r="K86" s="5">
        <f t="shared" si="181"/>
        <v>2.0000000000000004E-2</v>
      </c>
      <c r="L86" s="8">
        <f t="shared" si="182"/>
        <v>2.0000000000000004E-2</v>
      </c>
      <c r="M86" s="12">
        <f t="shared" si="183"/>
        <v>2.0000000000000004E-2</v>
      </c>
      <c r="N86" s="4">
        <v>0.2</v>
      </c>
      <c r="O86" s="5">
        <f t="shared" si="184"/>
        <v>1.0000000000000002E-2</v>
      </c>
      <c r="P86" s="8">
        <f t="shared" si="185"/>
        <v>1.0000000000000002E-2</v>
      </c>
      <c r="Q86" s="12">
        <f t="shared" si="186"/>
        <v>1.0000000000000002E-2</v>
      </c>
      <c r="R86" s="4">
        <v>4</v>
      </c>
      <c r="S86" s="5">
        <f t="shared" si="187"/>
        <v>0.2</v>
      </c>
      <c r="T86" s="8">
        <f t="shared" si="188"/>
        <v>0.2</v>
      </c>
      <c r="U86" s="12">
        <f t="shared" si="189"/>
        <v>0.2</v>
      </c>
      <c r="V86" s="4">
        <v>1</v>
      </c>
      <c r="W86" s="5">
        <f t="shared" si="190"/>
        <v>0.05</v>
      </c>
      <c r="X86" s="8">
        <f t="shared" si="191"/>
        <v>0.05</v>
      </c>
      <c r="Y86" s="12">
        <f t="shared" si="192"/>
        <v>0.05</v>
      </c>
      <c r="Z86" s="4">
        <v>1.5</v>
      </c>
      <c r="AA86" s="5">
        <f t="shared" si="193"/>
        <v>7.5000000000000011E-2</v>
      </c>
      <c r="AB86" s="8">
        <f t="shared" si="194"/>
        <v>7.5000000000000011E-2</v>
      </c>
      <c r="AC86" s="12">
        <f t="shared" si="195"/>
        <v>7.5000000000000011E-2</v>
      </c>
    </row>
    <row r="87" spans="1:29" s="4" customFormat="1" x14ac:dyDescent="0.35">
      <c r="A87" s="11" t="str">
        <f>'1_Fire_Script'!A87</f>
        <v>eGROUND_FUEL_DUFF_UPPER_PERCENT_COVER</v>
      </c>
      <c r="B87" t="s">
        <v>360</v>
      </c>
      <c r="C87" s="35">
        <v>0.05</v>
      </c>
      <c r="D87" s="27"/>
      <c r="E87" s="28"/>
      <c r="F87" s="4">
        <v>70</v>
      </c>
      <c r="G87" s="5">
        <f t="shared" si="179"/>
        <v>3.5</v>
      </c>
      <c r="H87" s="8">
        <f t="shared" si="180"/>
        <v>3.5</v>
      </c>
      <c r="I87" s="12">
        <f t="shared" si="180"/>
        <v>3.5</v>
      </c>
      <c r="J87" s="4">
        <v>60</v>
      </c>
      <c r="K87" s="5">
        <f t="shared" si="181"/>
        <v>3</v>
      </c>
      <c r="L87" s="8">
        <f t="shared" si="182"/>
        <v>3</v>
      </c>
      <c r="M87" s="12">
        <f t="shared" si="183"/>
        <v>3</v>
      </c>
      <c r="N87" s="4">
        <v>70</v>
      </c>
      <c r="O87" s="5">
        <f t="shared" si="184"/>
        <v>3.5</v>
      </c>
      <c r="P87" s="8">
        <f t="shared" si="185"/>
        <v>3.5</v>
      </c>
      <c r="Q87" s="12">
        <f t="shared" si="186"/>
        <v>3.5</v>
      </c>
      <c r="R87" s="4">
        <v>100</v>
      </c>
      <c r="S87" s="5">
        <f t="shared" si="187"/>
        <v>5</v>
      </c>
      <c r="T87" s="8">
        <f t="shared" si="188"/>
        <v>5</v>
      </c>
      <c r="U87" s="12">
        <f t="shared" si="189"/>
        <v>5</v>
      </c>
      <c r="V87" s="4">
        <v>90</v>
      </c>
      <c r="W87" s="5">
        <f t="shared" si="190"/>
        <v>4.5</v>
      </c>
      <c r="X87" s="8">
        <f t="shared" si="191"/>
        <v>4.5</v>
      </c>
      <c r="Y87" s="12">
        <f t="shared" si="192"/>
        <v>4.5</v>
      </c>
      <c r="Z87" s="4">
        <v>70</v>
      </c>
      <c r="AA87" s="5">
        <f t="shared" si="193"/>
        <v>3.5</v>
      </c>
      <c r="AB87" s="8">
        <f t="shared" si="194"/>
        <v>3.5</v>
      </c>
      <c r="AC87" s="12">
        <f t="shared" si="195"/>
        <v>3.5</v>
      </c>
    </row>
    <row r="88" spans="1:29" s="4" customFormat="1" x14ac:dyDescent="0.35">
      <c r="A88" s="11" t="str">
        <f>'1_Fire_Script'!A88</f>
        <v>eGROUND_FUEL_BASAL_ACCUMULATION_DEPTH</v>
      </c>
      <c r="B88" t="s">
        <v>361</v>
      </c>
      <c r="C88" s="35">
        <v>0.05</v>
      </c>
      <c r="D88" s="27"/>
      <c r="E88" s="28"/>
      <c r="G88" s="5">
        <f t="shared" si="179"/>
        <v>0</v>
      </c>
      <c r="H88" s="8">
        <f t="shared" si="180"/>
        <v>0</v>
      </c>
      <c r="I88" s="12">
        <f t="shared" si="180"/>
        <v>0</v>
      </c>
      <c r="K88" s="5">
        <f t="shared" si="181"/>
        <v>0</v>
      </c>
      <c r="L88" s="8">
        <f t="shared" si="182"/>
        <v>0</v>
      </c>
      <c r="M88" s="12">
        <f t="shared" si="183"/>
        <v>0</v>
      </c>
      <c r="O88" s="5">
        <f t="shared" si="184"/>
        <v>0</v>
      </c>
      <c r="P88" s="8">
        <f t="shared" si="185"/>
        <v>0</v>
      </c>
      <c r="Q88" s="12">
        <f t="shared" si="186"/>
        <v>0</v>
      </c>
      <c r="S88" s="5">
        <f t="shared" si="187"/>
        <v>0</v>
      </c>
      <c r="T88" s="8">
        <f t="shared" si="188"/>
        <v>0</v>
      </c>
      <c r="U88" s="12">
        <f t="shared" si="189"/>
        <v>0</v>
      </c>
      <c r="W88" s="5">
        <f t="shared" si="190"/>
        <v>0</v>
      </c>
      <c r="X88" s="8">
        <f t="shared" si="191"/>
        <v>0</v>
      </c>
      <c r="Y88" s="12">
        <f t="shared" si="192"/>
        <v>0</v>
      </c>
      <c r="AA88" s="5">
        <f t="shared" si="193"/>
        <v>0</v>
      </c>
      <c r="AB88" s="8">
        <f t="shared" si="194"/>
        <v>0</v>
      </c>
      <c r="AC88" s="12">
        <f t="shared" si="195"/>
        <v>0</v>
      </c>
    </row>
    <row r="89" spans="1:29" s="4" customFormat="1" x14ac:dyDescent="0.35">
      <c r="A89" s="11" t="str">
        <f>'1_Fire_Script'!A89</f>
        <v>eGROUND_FUEL_BASAL_ACCUMULATION_NUMBER_PER_UNIT_AREA</v>
      </c>
      <c r="B89" t="s">
        <v>362</v>
      </c>
      <c r="C89" s="35">
        <v>0.05</v>
      </c>
      <c r="D89" s="27"/>
      <c r="E89" s="28"/>
      <c r="G89" s="5">
        <f t="shared" si="179"/>
        <v>0</v>
      </c>
      <c r="H89" s="8">
        <f t="shared" si="180"/>
        <v>0</v>
      </c>
      <c r="I89" s="12">
        <f t="shared" si="180"/>
        <v>0</v>
      </c>
      <c r="K89" s="5">
        <f t="shared" si="181"/>
        <v>0</v>
      </c>
      <c r="L89" s="8">
        <f t="shared" si="182"/>
        <v>0</v>
      </c>
      <c r="M89" s="12">
        <f t="shared" si="183"/>
        <v>0</v>
      </c>
      <c r="O89" s="5">
        <f t="shared" si="184"/>
        <v>0</v>
      </c>
      <c r="P89" s="8">
        <f t="shared" si="185"/>
        <v>0</v>
      </c>
      <c r="Q89" s="12">
        <f t="shared" si="186"/>
        <v>0</v>
      </c>
      <c r="S89" s="5">
        <f t="shared" si="187"/>
        <v>0</v>
      </c>
      <c r="T89" s="8">
        <f t="shared" si="188"/>
        <v>0</v>
      </c>
      <c r="U89" s="12">
        <f t="shared" si="189"/>
        <v>0</v>
      </c>
      <c r="W89" s="5">
        <f t="shared" si="190"/>
        <v>0</v>
      </c>
      <c r="X89" s="8">
        <f t="shared" si="191"/>
        <v>0</v>
      </c>
      <c r="Y89" s="12">
        <f t="shared" si="192"/>
        <v>0</v>
      </c>
      <c r="AA89" s="5">
        <f t="shared" si="193"/>
        <v>0</v>
      </c>
      <c r="AB89" s="8">
        <f t="shared" si="194"/>
        <v>0</v>
      </c>
      <c r="AC89" s="12">
        <f t="shared" si="195"/>
        <v>0</v>
      </c>
    </row>
    <row r="90" spans="1:29" s="4" customFormat="1" x14ac:dyDescent="0.35">
      <c r="A90" s="11" t="str">
        <f>'1_Fire_Script'!A90</f>
        <v>eGROUND_FUEL_BASAL_ACCUMULATION_RADIUS</v>
      </c>
      <c r="B90" t="s">
        <v>363</v>
      </c>
      <c r="C90" s="35">
        <v>0.05</v>
      </c>
      <c r="D90" s="27"/>
      <c r="E90" s="28"/>
      <c r="G90" s="5">
        <f t="shared" si="179"/>
        <v>0</v>
      </c>
      <c r="H90" s="8">
        <f t="shared" si="180"/>
        <v>0</v>
      </c>
      <c r="I90" s="12">
        <f t="shared" si="180"/>
        <v>0</v>
      </c>
      <c r="K90" s="5">
        <f t="shared" si="181"/>
        <v>0</v>
      </c>
      <c r="L90" s="8">
        <f t="shared" si="182"/>
        <v>0</v>
      </c>
      <c r="M90" s="12">
        <f t="shared" si="183"/>
        <v>0</v>
      </c>
      <c r="O90" s="5">
        <f t="shared" si="184"/>
        <v>0</v>
      </c>
      <c r="P90" s="8">
        <f t="shared" si="185"/>
        <v>0</v>
      </c>
      <c r="Q90" s="12">
        <f t="shared" si="186"/>
        <v>0</v>
      </c>
      <c r="S90" s="5">
        <f t="shared" si="187"/>
        <v>0</v>
      </c>
      <c r="T90" s="8">
        <f t="shared" si="188"/>
        <v>0</v>
      </c>
      <c r="U90" s="12">
        <f t="shared" si="189"/>
        <v>0</v>
      </c>
      <c r="W90" s="5">
        <f t="shared" si="190"/>
        <v>0</v>
      </c>
      <c r="X90" s="8">
        <f t="shared" si="191"/>
        <v>0</v>
      </c>
      <c r="Y90" s="12">
        <f t="shared" si="192"/>
        <v>0</v>
      </c>
      <c r="AA90" s="5">
        <f t="shared" si="193"/>
        <v>0</v>
      </c>
      <c r="AB90" s="8">
        <f t="shared" si="194"/>
        <v>0</v>
      </c>
      <c r="AC90" s="12">
        <f t="shared" si="195"/>
        <v>0</v>
      </c>
    </row>
    <row r="91" spans="1:29" s="4" customFormat="1" x14ac:dyDescent="0.35">
      <c r="A91" s="11" t="str">
        <f>'1_Fire_Script'!A91</f>
        <v>eGROUND_FUEL_SQUIRREL_MIDDENS_DEPTH</v>
      </c>
      <c r="B91" t="s">
        <v>364</v>
      </c>
      <c r="C91" s="35">
        <v>0.05</v>
      </c>
      <c r="D91" s="27"/>
      <c r="E91" s="28"/>
      <c r="G91" s="5">
        <f t="shared" si="179"/>
        <v>0</v>
      </c>
      <c r="H91" s="8">
        <f t="shared" si="180"/>
        <v>0</v>
      </c>
      <c r="I91" s="12">
        <f t="shared" si="180"/>
        <v>0</v>
      </c>
      <c r="K91" s="5">
        <f t="shared" si="181"/>
        <v>0</v>
      </c>
      <c r="L91" s="8">
        <f t="shared" si="182"/>
        <v>0</v>
      </c>
      <c r="M91" s="12">
        <f t="shared" si="183"/>
        <v>0</v>
      </c>
      <c r="O91" s="5">
        <f t="shared" si="184"/>
        <v>0</v>
      </c>
      <c r="P91" s="8">
        <f t="shared" si="185"/>
        <v>0</v>
      </c>
      <c r="Q91" s="12">
        <f t="shared" si="186"/>
        <v>0</v>
      </c>
      <c r="R91" s="4">
        <v>18</v>
      </c>
      <c r="S91" s="5">
        <f t="shared" si="187"/>
        <v>0.9</v>
      </c>
      <c r="T91" s="8">
        <f t="shared" si="188"/>
        <v>0.9</v>
      </c>
      <c r="U91" s="12">
        <f t="shared" si="189"/>
        <v>0.9</v>
      </c>
      <c r="W91" s="5">
        <f t="shared" si="190"/>
        <v>0</v>
      </c>
      <c r="X91" s="8">
        <f t="shared" si="191"/>
        <v>0</v>
      </c>
      <c r="Y91" s="12">
        <f t="shared" si="192"/>
        <v>0</v>
      </c>
      <c r="AA91" s="5">
        <f t="shared" si="193"/>
        <v>0</v>
      </c>
      <c r="AB91" s="8">
        <f t="shared" si="194"/>
        <v>0</v>
      </c>
      <c r="AC91" s="12">
        <f t="shared" si="195"/>
        <v>0</v>
      </c>
    </row>
    <row r="92" spans="1:29" s="4" customFormat="1" x14ac:dyDescent="0.35">
      <c r="A92" s="11" t="str">
        <f>'1_Fire_Script'!A92</f>
        <v>eGROUND_FUEL_SQUIRREL_MIDDENS_NUMBER_PER_UNIT_AREA</v>
      </c>
      <c r="B92" t="s">
        <v>365</v>
      </c>
      <c r="C92" s="35">
        <v>0.05</v>
      </c>
      <c r="D92" s="27"/>
      <c r="E92" s="28"/>
      <c r="G92" s="5">
        <f t="shared" si="179"/>
        <v>0</v>
      </c>
      <c r="H92" s="8">
        <f t="shared" si="180"/>
        <v>0</v>
      </c>
      <c r="I92" s="12">
        <f t="shared" si="180"/>
        <v>0</v>
      </c>
      <c r="K92" s="5">
        <f t="shared" si="181"/>
        <v>0</v>
      </c>
      <c r="L92" s="8">
        <f t="shared" si="182"/>
        <v>0</v>
      </c>
      <c r="M92" s="12">
        <f t="shared" si="183"/>
        <v>0</v>
      </c>
      <c r="O92" s="5">
        <f t="shared" si="184"/>
        <v>0</v>
      </c>
      <c r="P92" s="8">
        <f t="shared" si="185"/>
        <v>0</v>
      </c>
      <c r="Q92" s="12">
        <f t="shared" si="186"/>
        <v>0</v>
      </c>
      <c r="R92" s="4">
        <v>1</v>
      </c>
      <c r="S92" s="5">
        <f t="shared" si="187"/>
        <v>0.05</v>
      </c>
      <c r="T92" s="8">
        <f t="shared" si="188"/>
        <v>0.05</v>
      </c>
      <c r="U92" s="12">
        <f t="shared" si="189"/>
        <v>0.05</v>
      </c>
      <c r="W92" s="5">
        <f t="shared" si="190"/>
        <v>0</v>
      </c>
      <c r="X92" s="8">
        <f t="shared" si="191"/>
        <v>0</v>
      </c>
      <c r="Y92" s="12">
        <f t="shared" si="192"/>
        <v>0</v>
      </c>
      <c r="AA92" s="5">
        <f t="shared" si="193"/>
        <v>0</v>
      </c>
      <c r="AB92" s="8">
        <f t="shared" si="194"/>
        <v>0</v>
      </c>
      <c r="AC92" s="12">
        <f t="shared" si="195"/>
        <v>0</v>
      </c>
    </row>
    <row r="93" spans="1:29" s="4" customFormat="1" x14ac:dyDescent="0.35">
      <c r="A93" s="11" t="str">
        <f>'1_Fire_Script'!A93</f>
        <v>eGROUND_FUEL_SQUIRREL_MIDDENS_RADIUS</v>
      </c>
      <c r="B93" t="s">
        <v>366</v>
      </c>
      <c r="C93" s="35">
        <v>0.05</v>
      </c>
      <c r="D93" s="27"/>
      <c r="E93" s="28"/>
      <c r="G93" s="5">
        <f t="shared" si="179"/>
        <v>0</v>
      </c>
      <c r="H93" s="8">
        <f t="shared" si="180"/>
        <v>0</v>
      </c>
      <c r="I93" s="12">
        <f t="shared" si="180"/>
        <v>0</v>
      </c>
      <c r="K93" s="5">
        <f t="shared" si="181"/>
        <v>0</v>
      </c>
      <c r="L93" s="8">
        <f t="shared" si="182"/>
        <v>0</v>
      </c>
      <c r="M93" s="12">
        <f t="shared" si="183"/>
        <v>0</v>
      </c>
      <c r="O93" s="5">
        <f t="shared" si="184"/>
        <v>0</v>
      </c>
      <c r="P93" s="8">
        <f t="shared" si="185"/>
        <v>0</v>
      </c>
      <c r="Q93" s="12">
        <f t="shared" si="186"/>
        <v>0</v>
      </c>
      <c r="R93" s="4">
        <v>5</v>
      </c>
      <c r="S93" s="5">
        <f t="shared" si="187"/>
        <v>0.25</v>
      </c>
      <c r="T93" s="8">
        <f t="shared" si="188"/>
        <v>0.25</v>
      </c>
      <c r="U93" s="12">
        <f t="shared" si="189"/>
        <v>0.25</v>
      </c>
      <c r="W93" s="5">
        <f t="shared" si="190"/>
        <v>0</v>
      </c>
      <c r="X93" s="8">
        <f t="shared" si="191"/>
        <v>0</v>
      </c>
      <c r="Y93" s="12">
        <f t="shared" si="192"/>
        <v>0</v>
      </c>
      <c r="AA93" s="5">
        <f t="shared" si="193"/>
        <v>0</v>
      </c>
      <c r="AB93" s="8">
        <f t="shared" si="194"/>
        <v>0</v>
      </c>
      <c r="AC93" s="12">
        <f t="shared" si="19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tabSelected="1" workbookViewId="0">
      <selection activeCell="C20" sqref="C20"/>
    </sheetView>
  </sheetViews>
  <sheetFormatPr defaultRowHeight="14.5" x14ac:dyDescent="0.35"/>
  <cols>
    <col min="1" max="1" width="77.1796875" style="2" customWidth="1"/>
    <col min="2" max="2" width="13.54296875" bestFit="1" customWidth="1"/>
    <col min="3" max="11" width="17.7265625" bestFit="1" customWidth="1"/>
    <col min="12" max="12" width="13.54296875" bestFit="1" customWidth="1"/>
    <col min="13" max="21" width="17.7265625" bestFit="1" customWidth="1"/>
    <col min="22" max="22" width="13.54296875" bestFit="1" customWidth="1"/>
    <col min="23" max="31" width="17.7265625" bestFit="1" customWidth="1"/>
    <col min="32" max="32" width="13.54296875" bestFit="1" customWidth="1"/>
    <col min="33" max="41" width="17.7265625" bestFit="1" customWidth="1"/>
    <col min="42" max="42" width="13.54296875" bestFit="1" customWidth="1"/>
    <col min="43" max="51" width="17.7265625" bestFit="1" customWidth="1"/>
    <col min="52" max="52" width="13.54296875" bestFit="1" customWidth="1"/>
    <col min="53" max="61" width="17.7265625" bestFit="1" customWidth="1"/>
  </cols>
  <sheetData>
    <row r="1" spans="1:61" x14ac:dyDescent="0.3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35">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35">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35">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35">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35">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35">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35">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35">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35">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35">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35">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35">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35">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35">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35">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35">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35">
      <c r="A18" s="11" t="str">
        <f>'1_Fire_Script'!A18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2.3666666666666667</v>
      </c>
      <c r="AI18">
        <f>'11_Fire_LowSeverity'!U18</f>
        <v>0</v>
      </c>
      <c r="AJ18">
        <f>'12_Fire_ModSeverity'!S18</f>
        <v>3.5</v>
      </c>
      <c r="AK18">
        <f>'12_Fire_ModSeverity'!T18</f>
        <v>2.3666666666666667</v>
      </c>
      <c r="AL18">
        <f>'12_Fire_ModSeverity'!U18</f>
        <v>2.3666666666666667</v>
      </c>
      <c r="AM18">
        <f>'13_Fire_HighSeverity'!S18</f>
        <v>3.5</v>
      </c>
      <c r="AN18">
        <f>'13_Fire_HighSeverity'!T18</f>
        <v>2.3666666666666667</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9.8000000000000007</v>
      </c>
      <c r="BC18">
        <f>'11_Fire_LowSeverity'!AC18</f>
        <v>0</v>
      </c>
      <c r="BD18">
        <f>'12_Fire_ModSeverity'!AA18</f>
        <v>0</v>
      </c>
      <c r="BE18">
        <f>'12_Fire_ModSeverity'!AB18</f>
        <v>9.8000000000000007</v>
      </c>
      <c r="BF18">
        <f>'12_Fire_ModSeverity'!AC18</f>
        <v>9.8000000000000007</v>
      </c>
      <c r="BG18">
        <f>'13_Fire_HighSeverity'!AA18</f>
        <v>0</v>
      </c>
      <c r="BH18">
        <f>'13_Fire_HighSeverity'!AB18</f>
        <v>9.8000000000000007</v>
      </c>
      <c r="BI18">
        <f>'13_Fire_HighSeverity'!AC18</f>
        <v>0</v>
      </c>
    </row>
    <row r="19" spans="1:61" x14ac:dyDescent="0.35">
      <c r="A19" s="11" t="str">
        <f>'1_Fire_Script'!A19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3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ht="15" thickBot="1" x14ac:dyDescent="0.4">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s="63" customFormat="1" ht="15.5" thickTop="1" thickBot="1" x14ac:dyDescent="0.4">
      <c r="A22" s="62" t="str">
        <f>'1_Fire_Script'!A22</f>
        <v>eCANOPY_SNAGS_CLASS_1_CONIFERS_WITH_FOLIAGE_DIAMETER</v>
      </c>
      <c r="B22" s="63">
        <f>'11_Fire_LowSeverity'!F22</f>
        <v>0</v>
      </c>
      <c r="C22" s="63">
        <f>'11_Fire_LowSeverity'!G22</f>
        <v>9.6</v>
      </c>
      <c r="D22" s="63">
        <f>'11_Fire_LowSeverity'!H22</f>
        <v>0</v>
      </c>
      <c r="E22" s="63">
        <f>'11_Fire_LowSeverity'!I22</f>
        <v>0</v>
      </c>
      <c r="F22" s="63">
        <f>'12_Fire_ModSeverity'!G22</f>
        <v>9.6</v>
      </c>
      <c r="G22" s="63">
        <f>'12_Fire_ModSeverity'!H22</f>
        <v>9.6</v>
      </c>
      <c r="H22" s="63">
        <f>'12_Fire_ModSeverity'!I22</f>
        <v>0</v>
      </c>
      <c r="I22" s="63">
        <f>'13_Fire_HighSeverity'!G22</f>
        <v>9.6</v>
      </c>
      <c r="J22" s="63">
        <f>'13_Fire_HighSeverity'!H22</f>
        <v>9.6</v>
      </c>
      <c r="K22" s="63">
        <f>'13_Fire_HighSeverity'!I22</f>
        <v>0</v>
      </c>
      <c r="L22" s="63">
        <f>'11_Fire_LowSeverity'!J22</f>
        <v>0</v>
      </c>
      <c r="M22" s="63">
        <f>'11_Fire_LowSeverity'!K22</f>
        <v>0</v>
      </c>
      <c r="N22" s="63">
        <f>'11_Fire_LowSeverity'!L22</f>
        <v>0</v>
      </c>
      <c r="O22" s="63">
        <f>'11_Fire_LowSeverity'!M22</f>
        <v>0</v>
      </c>
      <c r="P22" s="63">
        <f>'12_Fire_ModSeverity'!K22</f>
        <v>0</v>
      </c>
      <c r="Q22" s="63">
        <f>'12_Fire_ModSeverity'!L22</f>
        <v>0</v>
      </c>
      <c r="R22" s="63">
        <f>'12_Fire_ModSeverity'!M22</f>
        <v>0</v>
      </c>
      <c r="S22" s="63">
        <f>'13_Fire_HighSeverity'!K22</f>
        <v>0</v>
      </c>
      <c r="T22" s="63">
        <f>'13_Fire_HighSeverity'!L22</f>
        <v>0</v>
      </c>
      <c r="U22" s="63">
        <f>'13_Fire_HighSeverity'!M22</f>
        <v>0</v>
      </c>
      <c r="V22" s="63">
        <f>'11_Fire_LowSeverity'!N22</f>
        <v>0</v>
      </c>
      <c r="W22" s="63">
        <f>'11_Fire_LowSeverity'!O22</f>
        <v>0</v>
      </c>
      <c r="X22" s="63">
        <f>'11_Fire_LowSeverity'!P22</f>
        <v>0</v>
      </c>
      <c r="Y22" s="63">
        <f>'11_Fire_LowSeverity'!Q22</f>
        <v>0</v>
      </c>
      <c r="Z22" s="63">
        <f>'12_Fire_ModSeverity'!O22</f>
        <v>0</v>
      </c>
      <c r="AA22" s="63">
        <f>'12_Fire_ModSeverity'!P22</f>
        <v>0</v>
      </c>
      <c r="AB22" s="63">
        <f>'12_Fire_ModSeverity'!Q22</f>
        <v>0</v>
      </c>
      <c r="AC22" s="63">
        <f>'13_Fire_HighSeverity'!O22</f>
        <v>0</v>
      </c>
      <c r="AD22" s="63">
        <f>'13_Fire_HighSeverity'!P22</f>
        <v>0</v>
      </c>
      <c r="AE22" s="63">
        <f>'13_Fire_HighSeverity'!Q22</f>
        <v>0</v>
      </c>
      <c r="AF22" s="63">
        <f>'11_Fire_LowSeverity'!R22</f>
        <v>0</v>
      </c>
      <c r="AG22" s="63">
        <f>'11_Fire_LowSeverity'!S22</f>
        <v>2.3666666666666667</v>
      </c>
      <c r="AH22" s="63">
        <f>'11_Fire_LowSeverity'!T22</f>
        <v>0</v>
      </c>
      <c r="AI22" s="63">
        <f>'11_Fire_LowSeverity'!U22</f>
        <v>0</v>
      </c>
      <c r="AJ22" s="63">
        <f>'12_Fire_ModSeverity'!S22</f>
        <v>2.3666666666666667</v>
      </c>
      <c r="AK22" s="63">
        <f>'12_Fire_ModSeverity'!T22</f>
        <v>2.3666666666666667</v>
      </c>
      <c r="AL22" s="63">
        <f>'12_Fire_ModSeverity'!U22</f>
        <v>0</v>
      </c>
      <c r="AM22" s="63">
        <f>'13_Fire_HighSeverity'!S22</f>
        <v>2.3666666666666667</v>
      </c>
      <c r="AN22" s="63">
        <f>'13_Fire_HighSeverity'!T22</f>
        <v>2.3666666666666667</v>
      </c>
      <c r="AO22" s="63">
        <f>'13_Fire_HighSeverity'!U22</f>
        <v>0</v>
      </c>
      <c r="AP22" s="63">
        <f>'11_Fire_LowSeverity'!V22</f>
        <v>9</v>
      </c>
      <c r="AQ22" s="63">
        <f>'11_Fire_LowSeverity'!W22</f>
        <v>9</v>
      </c>
      <c r="AR22" s="63">
        <f>'11_Fire_LowSeverity'!X22</f>
        <v>0</v>
      </c>
      <c r="AS22" s="63">
        <f>'11_Fire_LowSeverity'!Y22</f>
        <v>0</v>
      </c>
      <c r="AT22" s="63">
        <f>'12_Fire_ModSeverity'!W22</f>
        <v>9</v>
      </c>
      <c r="AU22" s="63">
        <f>'12_Fire_ModSeverity'!X22</f>
        <v>9</v>
      </c>
      <c r="AV22" s="63">
        <f>'12_Fire_ModSeverity'!Y22</f>
        <v>0</v>
      </c>
      <c r="AW22" s="63">
        <f>'13_Fire_HighSeverity'!W22</f>
        <v>9</v>
      </c>
      <c r="AX22" s="63">
        <f>'13_Fire_HighSeverity'!X22</f>
        <v>9</v>
      </c>
      <c r="AY22" s="63">
        <f>'13_Fire_HighSeverity'!Y22</f>
        <v>0</v>
      </c>
      <c r="AZ22" s="63">
        <f>'11_Fire_LowSeverity'!Z22</f>
        <v>0</v>
      </c>
      <c r="BA22" s="63">
        <f>'11_Fire_LowSeverity'!AA22</f>
        <v>9.8000000000000007</v>
      </c>
      <c r="BB22" s="63">
        <f>'11_Fire_LowSeverity'!AB22</f>
        <v>0</v>
      </c>
      <c r="BC22" s="63">
        <f>'11_Fire_LowSeverity'!AC22</f>
        <v>0</v>
      </c>
      <c r="BD22" s="63">
        <f>'12_Fire_ModSeverity'!AA22</f>
        <v>9.8000000000000007</v>
      </c>
      <c r="BE22" s="63">
        <f>'12_Fire_ModSeverity'!AB22</f>
        <v>9.8000000000000007</v>
      </c>
      <c r="BF22" s="63">
        <f>'12_Fire_ModSeverity'!AC22</f>
        <v>0</v>
      </c>
      <c r="BG22" s="63">
        <f>'13_Fire_HighSeverity'!AA22</f>
        <v>9.8000000000000007</v>
      </c>
      <c r="BH22" s="63">
        <f>'13_Fire_HighSeverity'!AB22</f>
        <v>9.8000000000000007</v>
      </c>
      <c r="BI22" s="63">
        <f>'13_Fire_HighSeverity'!AC22</f>
        <v>0</v>
      </c>
    </row>
    <row r="23" spans="1:61" ht="15" thickTop="1" x14ac:dyDescent="0.35">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35">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3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35">
      <c r="A26" s="11" t="str">
        <f>'1_Fire_Script'!A26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2.3666666666666667</v>
      </c>
      <c r="AJ26">
        <f>'12_Fire_ModSeverity'!S26</f>
        <v>3.5</v>
      </c>
      <c r="AK26">
        <f>'12_Fire_ModSeverity'!T26</f>
        <v>3.5</v>
      </c>
      <c r="AL26">
        <f>'12_Fire_ModSeverity'!U26</f>
        <v>2.3666666666666667</v>
      </c>
      <c r="AM26">
        <f>'13_Fire_HighSeverity'!S26</f>
        <v>3.5</v>
      </c>
      <c r="AN26">
        <f>'13_Fire_HighSeverity'!T26</f>
        <v>3.5</v>
      </c>
      <c r="AO26">
        <f>'13_Fire_HighSeverity'!U26</f>
        <v>2.3666666666666667</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9.8000000000000007</v>
      </c>
      <c r="BD26">
        <f>'12_Fire_ModSeverity'!AA26</f>
        <v>12</v>
      </c>
      <c r="BE26">
        <f>'12_Fire_ModSeverity'!AB26</f>
        <v>0</v>
      </c>
      <c r="BF26">
        <f>'12_Fire_ModSeverity'!AC26</f>
        <v>9.8000000000000007</v>
      </c>
      <c r="BG26">
        <f>'13_Fire_HighSeverity'!AA26</f>
        <v>12</v>
      </c>
      <c r="BH26">
        <f>'13_Fire_HighSeverity'!AB26</f>
        <v>0</v>
      </c>
      <c r="BI26">
        <f>'13_Fire_HighSeverity'!AC26</f>
        <v>9.8000000000000007</v>
      </c>
    </row>
    <row r="27" spans="1:61" x14ac:dyDescent="0.35">
      <c r="A27" s="11" t="str">
        <f>'1_Fire_Script'!A27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35">
      <c r="A28" s="11" t="str">
        <f>'1_Fire_Script'!A28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35">
      <c r="A29" s="11" t="str">
        <f>'1_Fire_Script'!A29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35">
      <c r="A30" s="11" t="str">
        <f>'1_Fire_Script'!A30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35">
      <c r="A31" s="11" t="str">
        <f>'1_Fire_Script'!A31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35">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35">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3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2.2000000000000002</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3.0000000000000004</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6.0000000000000009</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5</v>
      </c>
    </row>
    <row r="35" spans="1:61" x14ac:dyDescent="0.35">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35">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35">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0.3</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2</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1</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35">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35">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35">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35">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0.15000000000000002</v>
      </c>
      <c r="H41">
        <f>'12_Fire_ModSeverity'!I41</f>
        <v>0.15000000000000002</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1.5</v>
      </c>
      <c r="AB41">
        <f>'12_Fire_ModSeverity'!Q41</f>
        <v>1.5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1.4999999999999999E-2</v>
      </c>
      <c r="AL41">
        <f>'12_Fire_ModSeverity'!U41</f>
        <v>1.4999999999999999E-2</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0.60000000000000009</v>
      </c>
      <c r="AV41">
        <f>'12_Fire_ModSeverity'!Y41</f>
        <v>0.60000000000000009</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0.15000000000000002</v>
      </c>
      <c r="BF41">
        <f>'12_Fire_ModSeverity'!AC41</f>
        <v>0.15000000000000002</v>
      </c>
      <c r="BG41">
        <f>'13_Fire_HighSeverity'!AA41</f>
        <v>5.000000000000001E-3</v>
      </c>
      <c r="BH41">
        <f>'13_Fire_HighSeverity'!AB41</f>
        <v>0.20000000000000004</v>
      </c>
      <c r="BI41">
        <f>'13_Fire_HighSeverity'!AC41</f>
        <v>0.20000000000000004</v>
      </c>
    </row>
    <row r="42" spans="1:61" x14ac:dyDescent="0.35">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1.0499999999999998</v>
      </c>
      <c r="H42">
        <f>'12_Fire_ModSeverity'!I42</f>
        <v>1.0499999999999998</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100</v>
      </c>
      <c r="AB42">
        <f>'12_Fire_ModSeverity'!Q42</f>
        <v>100</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3</v>
      </c>
      <c r="AL42">
        <f>'12_Fire_ModSeverity'!U42</f>
        <v>3</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45</v>
      </c>
      <c r="AV42">
        <f>'12_Fire_ModSeverity'!Y42</f>
        <v>45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30</v>
      </c>
      <c r="BF42">
        <f>'12_Fire_ModSeverity'!AC42</f>
        <v>30</v>
      </c>
      <c r="BG42">
        <f>'13_Fire_HighSeverity'!AA42</f>
        <v>1</v>
      </c>
      <c r="BH42">
        <f>'13_Fire_HighSeverity'!AB42</f>
        <v>40</v>
      </c>
      <c r="BI42">
        <f>'13_Fire_HighSeverity'!AC42</f>
        <v>40</v>
      </c>
    </row>
    <row r="43" spans="1:61" x14ac:dyDescent="0.35">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35">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35">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0.15000000000000002</v>
      </c>
      <c r="H45">
        <f>'12_Fire_ModSeverity'!I45</f>
        <v>0.15000000000000002</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1.4999999999999999E-2</v>
      </c>
      <c r="AB45">
        <f>'12_Fire_ModSeverity'!Q45</f>
        <v>1.4999999999999999E-2</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0.03</v>
      </c>
      <c r="AL45">
        <f>'12_Fire_ModSeverity'!U45</f>
        <v>0.03</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0.15000000000000002</v>
      </c>
      <c r="BF45">
        <f>'12_Fire_ModSeverity'!AC45</f>
        <v>0.15000000000000002</v>
      </c>
      <c r="BG45">
        <f>'13_Fire_HighSeverity'!AA45</f>
        <v>5.000000000000001E-3</v>
      </c>
      <c r="BH45">
        <f>'13_Fire_HighSeverity'!AB45</f>
        <v>0.20000000000000004</v>
      </c>
      <c r="BI45">
        <f>'13_Fire_HighSeverity'!AC45</f>
        <v>0.20000000000000004</v>
      </c>
    </row>
    <row r="46" spans="1:61" x14ac:dyDescent="0.35">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0.30000000000000004</v>
      </c>
      <c r="H46">
        <f>'12_Fire_ModSeverity'!I46</f>
        <v>0.30000000000000004</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12</v>
      </c>
      <c r="AB46">
        <f>'12_Fire_ModSeverity'!Q46</f>
        <v>12</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7.5</v>
      </c>
      <c r="AL46">
        <f>'12_Fire_ModSeverity'!U46</f>
        <v>7.5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30</v>
      </c>
      <c r="BF46">
        <f>'12_Fire_ModSeverity'!AC46</f>
        <v>30</v>
      </c>
      <c r="BG46">
        <f>'13_Fire_HighSeverity'!AA46</f>
        <v>1</v>
      </c>
      <c r="BH46">
        <f>'13_Fire_HighSeverity'!AB46</f>
        <v>40</v>
      </c>
      <c r="BI46">
        <f>'13_Fire_HighSeverity'!AC46</f>
        <v>40</v>
      </c>
    </row>
    <row r="47" spans="1:61" x14ac:dyDescent="0.35">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35">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1.32</v>
      </c>
      <c r="I48">
        <f>'13_Fire_HighSeverity'!G48</f>
        <v>0.2</v>
      </c>
      <c r="J48">
        <f>'13_Fire_HighSeverity'!H48</f>
        <v>0.30000000000000004</v>
      </c>
      <c r="K48">
        <f>'13_Fire_HighSeverity'!I48</f>
        <v>1.32</v>
      </c>
      <c r="L48">
        <f>'11_Fire_LowSeverity'!J48</f>
        <v>1</v>
      </c>
      <c r="M48">
        <f>'11_Fire_LowSeverity'!K48</f>
        <v>0.5</v>
      </c>
      <c r="N48">
        <f>'11_Fire_LowSeverity'!L48</f>
        <v>0.625</v>
      </c>
      <c r="O48">
        <f>'11_Fire_LowSeverity'!M48</f>
        <v>1</v>
      </c>
      <c r="P48">
        <f>'12_Fire_ModSeverity'!K48</f>
        <v>0.25</v>
      </c>
      <c r="Q48">
        <f>'12_Fire_ModSeverity'!L48</f>
        <v>0.3125</v>
      </c>
      <c r="R48">
        <f>'12_Fire_ModSeverity'!M48</f>
        <v>0.33</v>
      </c>
      <c r="S48">
        <f>'13_Fire_HighSeverity'!K48</f>
        <v>0.05</v>
      </c>
      <c r="T48">
        <f>'13_Fire_HighSeverity'!L48</f>
        <v>7.5000000000000011E-2</v>
      </c>
      <c r="U48">
        <f>'13_Fire_HighSeverity'!M48</f>
        <v>0.33</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0.16500000000000001</v>
      </c>
      <c r="AM48">
        <f>'13_Fire_HighSeverity'!S48</f>
        <v>2.5000000000000001E-2</v>
      </c>
      <c r="AN48">
        <f>'13_Fire_HighSeverity'!T48</f>
        <v>3.7500000000000006E-2</v>
      </c>
      <c r="AO48">
        <f>'13_Fire_HighSeverity'!U48</f>
        <v>0.16500000000000001</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0.33</v>
      </c>
      <c r="AW48">
        <f>'13_Fire_HighSeverity'!W48</f>
        <v>0.05</v>
      </c>
      <c r="AX48">
        <f>'13_Fire_HighSeverity'!X48</f>
        <v>7.5000000000000011E-2</v>
      </c>
      <c r="AY48">
        <f>'13_Fire_HighSeverity'!Y48</f>
        <v>0.33</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0.16500000000000001</v>
      </c>
      <c r="BG48">
        <f>'13_Fire_HighSeverity'!AA48</f>
        <v>2.5000000000000001E-2</v>
      </c>
      <c r="BH48">
        <f>'13_Fire_HighSeverity'!AB48</f>
        <v>3.7500000000000006E-2</v>
      </c>
      <c r="BI48">
        <f>'13_Fire_HighSeverity'!AC48</f>
        <v>0.16500000000000001</v>
      </c>
    </row>
    <row r="49" spans="1:61" x14ac:dyDescent="0.3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23.1</v>
      </c>
      <c r="I49">
        <f>'13_Fire_HighSeverity'!G49</f>
        <v>3.5</v>
      </c>
      <c r="J49">
        <f>'13_Fire_HighSeverity'!H49</f>
        <v>5.25</v>
      </c>
      <c r="K49">
        <f>'13_Fire_HighSeverity'!I49</f>
        <v>23.099999999999998</v>
      </c>
      <c r="L49">
        <f>'11_Fire_LowSeverity'!J49</f>
        <v>50</v>
      </c>
      <c r="M49">
        <f>'11_Fire_LowSeverity'!K49</f>
        <v>25</v>
      </c>
      <c r="N49">
        <f>'11_Fire_LowSeverity'!L49</f>
        <v>31.25</v>
      </c>
      <c r="O49">
        <f>'11_Fire_LowSeverity'!M49</f>
        <v>50</v>
      </c>
      <c r="P49">
        <f>'12_Fire_ModSeverity'!K49</f>
        <v>12.5</v>
      </c>
      <c r="Q49">
        <f>'12_Fire_ModSeverity'!L49</f>
        <v>15.625</v>
      </c>
      <c r="R49">
        <f>'12_Fire_ModSeverity'!M49</f>
        <v>16.5</v>
      </c>
      <c r="S49">
        <f>'13_Fire_HighSeverity'!K49</f>
        <v>2.5</v>
      </c>
      <c r="T49">
        <f>'13_Fire_HighSeverity'!L49</f>
        <v>3.75</v>
      </c>
      <c r="U49">
        <f>'13_Fire_HighSeverity'!M49</f>
        <v>16.499999999999996</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9.9</v>
      </c>
      <c r="AM49">
        <f>'13_Fire_HighSeverity'!S49</f>
        <v>1.5</v>
      </c>
      <c r="AN49">
        <f>'13_Fire_HighSeverity'!T49</f>
        <v>2.25</v>
      </c>
      <c r="AO49">
        <f>'13_Fire_HighSeverity'!U49</f>
        <v>9.8999999999999986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13.200000000000001</v>
      </c>
      <c r="AW49">
        <f>'13_Fire_HighSeverity'!W49</f>
        <v>2</v>
      </c>
      <c r="AX49">
        <f>'13_Fire_HighSeverity'!X49</f>
        <v>3</v>
      </c>
      <c r="AY49">
        <f>'13_Fire_HighSeverity'!Y49</f>
        <v>13.2</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4.95</v>
      </c>
      <c r="BG49">
        <f>'13_Fire_HighSeverity'!AA49</f>
        <v>0.75</v>
      </c>
      <c r="BH49">
        <f>'13_Fire_HighSeverity'!AB49</f>
        <v>1.125</v>
      </c>
      <c r="BI49">
        <f>'13_Fire_HighSeverity'!AC49</f>
        <v>4.9499999999999993</v>
      </c>
    </row>
    <row r="50" spans="1:61" x14ac:dyDescent="0.3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0.66</v>
      </c>
      <c r="I50">
        <f>'13_Fire_HighSeverity'!G50</f>
        <v>0.1</v>
      </c>
      <c r="J50">
        <f>'13_Fire_HighSeverity'!H50</f>
        <v>0.15000000000000002</v>
      </c>
      <c r="K50">
        <f>'13_Fire_HighSeverity'!I50</f>
        <v>0.66</v>
      </c>
      <c r="L50">
        <f>'11_Fire_LowSeverity'!J50</f>
        <v>1</v>
      </c>
      <c r="M50">
        <f>'11_Fire_LowSeverity'!K50</f>
        <v>0.5</v>
      </c>
      <c r="N50">
        <f>'11_Fire_LowSeverity'!L50</f>
        <v>0.625</v>
      </c>
      <c r="O50">
        <f>'11_Fire_LowSeverity'!M50</f>
        <v>1</v>
      </c>
      <c r="P50">
        <f>'12_Fire_ModSeverity'!K50</f>
        <v>0.25</v>
      </c>
      <c r="Q50">
        <f>'12_Fire_ModSeverity'!L50</f>
        <v>0.3125</v>
      </c>
      <c r="R50">
        <f>'12_Fire_ModSeverity'!M50</f>
        <v>0.33</v>
      </c>
      <c r="S50">
        <f>'13_Fire_HighSeverity'!K50</f>
        <v>0.05</v>
      </c>
      <c r="T50">
        <f>'13_Fire_HighSeverity'!L50</f>
        <v>7.5000000000000011E-2</v>
      </c>
      <c r="U50">
        <f>'13_Fire_HighSeverity'!M50</f>
        <v>0.33</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0.16500000000000001</v>
      </c>
      <c r="AM50">
        <f>'13_Fire_HighSeverity'!S50</f>
        <v>2.5000000000000001E-2</v>
      </c>
      <c r="AN50">
        <f>'13_Fire_HighSeverity'!T50</f>
        <v>3.7500000000000006E-2</v>
      </c>
      <c r="AO50">
        <f>'13_Fire_HighSeverity'!U50</f>
        <v>0.16500000000000001</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0.33</v>
      </c>
      <c r="AW50">
        <f>'13_Fire_HighSeverity'!W50</f>
        <v>0.05</v>
      </c>
      <c r="AX50">
        <f>'13_Fire_HighSeverity'!X50</f>
        <v>7.5000000000000011E-2</v>
      </c>
      <c r="AY50">
        <f>'13_Fire_HighSeverity'!Y50</f>
        <v>0.33</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9.9000000000000005E-2</v>
      </c>
      <c r="BG50">
        <f>'13_Fire_HighSeverity'!AA50</f>
        <v>1.4999999999999999E-2</v>
      </c>
      <c r="BH50">
        <f>'13_Fire_HighSeverity'!AB50</f>
        <v>2.2499999999999999E-2</v>
      </c>
      <c r="BI50">
        <f>'13_Fire_HighSeverity'!AC50</f>
        <v>9.8999999999999991E-2</v>
      </c>
    </row>
    <row r="51" spans="1:61" x14ac:dyDescent="0.3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0.495</v>
      </c>
      <c r="I51">
        <f>'13_Fire_HighSeverity'!G51</f>
        <v>7.5000000000000011E-2</v>
      </c>
      <c r="J51">
        <f>'13_Fire_HighSeverity'!H51</f>
        <v>0.11250000000000002</v>
      </c>
      <c r="K51">
        <f>'13_Fire_HighSeverity'!I51</f>
        <v>0.495</v>
      </c>
      <c r="L51">
        <f>'11_Fire_LowSeverity'!J51</f>
        <v>1</v>
      </c>
      <c r="M51">
        <f>'11_Fire_LowSeverity'!K51</f>
        <v>0.5</v>
      </c>
      <c r="N51">
        <f>'11_Fire_LowSeverity'!L51</f>
        <v>0.625</v>
      </c>
      <c r="O51">
        <f>'11_Fire_LowSeverity'!M51</f>
        <v>1</v>
      </c>
      <c r="P51">
        <f>'12_Fire_ModSeverity'!K51</f>
        <v>0.25</v>
      </c>
      <c r="Q51">
        <f>'12_Fire_ModSeverity'!L51</f>
        <v>0.3125</v>
      </c>
      <c r="R51">
        <f>'12_Fire_ModSeverity'!M51</f>
        <v>0.33</v>
      </c>
      <c r="S51">
        <f>'13_Fire_HighSeverity'!K51</f>
        <v>0.05</v>
      </c>
      <c r="T51">
        <f>'13_Fire_HighSeverity'!L51</f>
        <v>7.5000000000000011E-2</v>
      </c>
      <c r="U51">
        <f>'13_Fire_HighSeverity'!M51</f>
        <v>0.33</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6.6000000000000003E-2</v>
      </c>
      <c r="AM51">
        <f>'13_Fire_HighSeverity'!S51</f>
        <v>1.0000000000000002E-2</v>
      </c>
      <c r="AN51">
        <f>'13_Fire_HighSeverity'!T51</f>
        <v>1.5000000000000003E-2</v>
      </c>
      <c r="AO51">
        <f>'13_Fire_HighSeverity'!U51</f>
        <v>6.6000000000000003E-2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0.16500000000000001</v>
      </c>
      <c r="AW51">
        <f>'13_Fire_HighSeverity'!W51</f>
        <v>2.5000000000000001E-2</v>
      </c>
      <c r="AX51">
        <f>'13_Fire_HighSeverity'!X51</f>
        <v>3.7500000000000006E-2</v>
      </c>
      <c r="AY51">
        <f>'13_Fire_HighSeverity'!Y51</f>
        <v>0.16500000000000001</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0.13200000000000001</v>
      </c>
      <c r="BG51">
        <f>'13_Fire_HighSeverity'!AA51</f>
        <v>2.0000000000000004E-2</v>
      </c>
      <c r="BH51">
        <f>'13_Fire_HighSeverity'!AB51</f>
        <v>3.0000000000000006E-2</v>
      </c>
      <c r="BI51">
        <f>'13_Fire_HighSeverity'!AC51</f>
        <v>0.13200000000000001</v>
      </c>
    </row>
    <row r="52" spans="1:61" x14ac:dyDescent="0.3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0.33</v>
      </c>
      <c r="I52">
        <f>'13_Fire_HighSeverity'!G52</f>
        <v>0.05</v>
      </c>
      <c r="J52">
        <f>'13_Fire_HighSeverity'!H52</f>
        <v>7.5000000000000011E-2</v>
      </c>
      <c r="K52">
        <f>'13_Fire_HighSeverity'!I52</f>
        <v>0.33</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0.16500000000000001</v>
      </c>
      <c r="S52">
        <f>'13_Fire_HighSeverity'!K52</f>
        <v>2.5000000000000001E-2</v>
      </c>
      <c r="T52">
        <f>'13_Fire_HighSeverity'!L52</f>
        <v>3.7500000000000006E-2</v>
      </c>
      <c r="U52">
        <f>'13_Fire_HighSeverity'!M52</f>
        <v>0.16500000000000001</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3.3000000000000002E-2</v>
      </c>
      <c r="AM52">
        <f>'13_Fire_HighSeverity'!S52</f>
        <v>5.000000000000001E-3</v>
      </c>
      <c r="AN52">
        <f>'13_Fire_HighSeverity'!T52</f>
        <v>7.5000000000000015E-3</v>
      </c>
      <c r="AO52">
        <f>'13_Fire_HighSeverity'!U52</f>
        <v>3.3000000000000002E-2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9.9000000000000005E-2</v>
      </c>
      <c r="AW52">
        <f>'13_Fire_HighSeverity'!W52</f>
        <v>1.4999999999999999E-2</v>
      </c>
      <c r="AX52">
        <f>'13_Fire_HighSeverity'!X52</f>
        <v>2.2499999999999999E-2</v>
      </c>
      <c r="AY52">
        <f>'13_Fire_HighSeverity'!Y52</f>
        <v>9.8999999999999991E-2</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6.6000000000000008E-3</v>
      </c>
      <c r="BG52">
        <f>'13_Fire_HighSeverity'!AA52</f>
        <v>1E-3</v>
      </c>
      <c r="BH52">
        <f>'13_Fire_HighSeverity'!AB52</f>
        <v>1.5E-3</v>
      </c>
      <c r="BI52">
        <f>'13_Fire_HighSeverity'!AC52</f>
        <v>6.5999999999999991E-3</v>
      </c>
    </row>
    <row r="53" spans="1:61" x14ac:dyDescent="0.3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3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3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3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3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3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35">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35">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35">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35">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3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35">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35">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35">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35">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3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35">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35">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35">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35">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35">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35">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35">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35">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35">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35">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1</v>
      </c>
      <c r="AL78">
        <f>'12_Fire_ModSeverity'!U78</f>
        <v>2</v>
      </c>
      <c r="AM78">
        <f>'13_Fire_HighSeverity'!S78</f>
        <v>0.1</v>
      </c>
      <c r="AN78">
        <f>'13_Fire_HighSeverity'!T78</f>
        <v>1</v>
      </c>
      <c r="AO78">
        <f>'13_Fire_HighSeverity'!U78</f>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35">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2.5</v>
      </c>
      <c r="AL79">
        <f>'12_Fire_ModSeverity'!U79</f>
        <v>5</v>
      </c>
      <c r="AM79">
        <f>'13_Fire_HighSeverity'!S79</f>
        <v>0.25</v>
      </c>
      <c r="AN79">
        <f>'13_Fire_HighSeverity'!T79</f>
        <v>2.5</v>
      </c>
      <c r="AO79">
        <f>'13_Fire_HighSeverity'!U79</f>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35">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0.1</v>
      </c>
      <c r="H80">
        <f>'12_Fire_ModSeverity'!I80</f>
        <v>0.2</v>
      </c>
      <c r="I80">
        <f>'13_Fire_HighSeverity'!G80</f>
        <v>1.0000000000000002E-2</v>
      </c>
      <c r="J80">
        <f>'13_Fire_HighSeverity'!H80</f>
        <v>0.10000000000000002</v>
      </c>
      <c r="K80">
        <f>'13_Fire_HighSeverity'!I80</f>
        <v>0.20000000000000004</v>
      </c>
      <c r="L80">
        <f>'11_Fire_LowSeverity'!J80</f>
        <v>1</v>
      </c>
      <c r="M80">
        <f>'11_Fire_LowSeverity'!K80</f>
        <v>0.75</v>
      </c>
      <c r="N80">
        <f>'11_Fire_LowSeverity'!L80</f>
        <v>1</v>
      </c>
      <c r="O80">
        <f>'11_Fire_LowSeverity'!M80</f>
        <v>1</v>
      </c>
      <c r="P80">
        <f>'12_Fire_ModSeverity'!K80</f>
        <v>0.25</v>
      </c>
      <c r="Q80">
        <f>'12_Fire_ModSeverity'!L80</f>
        <v>0.5</v>
      </c>
      <c r="R80">
        <f>'12_Fire_ModSeverity'!M80</f>
        <v>1</v>
      </c>
      <c r="S80">
        <f>'13_Fire_HighSeverity'!K80</f>
        <v>0.05</v>
      </c>
      <c r="T80">
        <f>'13_Fire_HighSeverity'!L80</f>
        <v>0.5</v>
      </c>
      <c r="U80">
        <f>'13_Fire_HighSeverity'!M80</f>
        <v>1</v>
      </c>
      <c r="V80">
        <f>'11_Fire_LowSeverity'!N80</f>
        <v>2.5</v>
      </c>
      <c r="W80">
        <f>'11_Fire_LowSeverity'!O80</f>
        <v>1.875</v>
      </c>
      <c r="X80">
        <f>'11_Fire_LowSeverity'!P80</f>
        <v>2.5</v>
      </c>
      <c r="Y80">
        <f>'11_Fire_LowSeverity'!Q80</f>
        <v>2.5</v>
      </c>
      <c r="Z80">
        <f>'12_Fire_ModSeverity'!O80</f>
        <v>0.625</v>
      </c>
      <c r="AA80">
        <f>'12_Fire_ModSeverity'!P80</f>
        <v>1.25</v>
      </c>
      <c r="AB80">
        <f>'12_Fire_ModSeverity'!Q80</f>
        <v>2.5</v>
      </c>
      <c r="AC80">
        <f>'13_Fire_HighSeverity'!O80</f>
        <v>0.125</v>
      </c>
      <c r="AD80">
        <f>'13_Fire_HighSeverity'!P80</f>
        <v>1.25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0.5</v>
      </c>
      <c r="AL80">
        <f>'12_Fire_ModSeverity'!U80</f>
        <v>1</v>
      </c>
      <c r="AM80">
        <f>'13_Fire_HighSeverity'!S80</f>
        <v>0.05</v>
      </c>
      <c r="AN80">
        <f>'13_Fire_HighSeverity'!T80</f>
        <v>0.5</v>
      </c>
      <c r="AO80">
        <f>'13_Fire_HighSeverity'!U80</f>
        <v>1</v>
      </c>
      <c r="AP80">
        <f>'11_Fire_LowSeverity'!V80</f>
        <v>1.5</v>
      </c>
      <c r="AQ80">
        <f>'11_Fire_LowSeverity'!W80</f>
        <v>1.125</v>
      </c>
      <c r="AR80">
        <f>'11_Fire_LowSeverity'!X80</f>
        <v>1.5</v>
      </c>
      <c r="AS80">
        <f>'11_Fire_LowSeverity'!Y80</f>
        <v>1.5</v>
      </c>
      <c r="AT80">
        <f>'12_Fire_ModSeverity'!W80</f>
        <v>0.375</v>
      </c>
      <c r="AU80">
        <f>'12_Fire_ModSeverity'!X80</f>
        <v>0.75</v>
      </c>
      <c r="AV80">
        <f>'12_Fire_ModSeverity'!Y80</f>
        <v>1.5</v>
      </c>
      <c r="AW80">
        <f>'13_Fire_HighSeverity'!W80</f>
        <v>7.5000000000000011E-2</v>
      </c>
      <c r="AX80">
        <f>'13_Fire_HighSeverity'!X80</f>
        <v>0.75000000000000011</v>
      </c>
      <c r="AY80">
        <f>'13_Fire_HighSeverity'!Y80</f>
        <v>1.5000000000000002</v>
      </c>
      <c r="AZ80">
        <f>'11_Fire_LowSeverity'!Z80</f>
        <v>2</v>
      </c>
      <c r="BA80">
        <f>'11_Fire_LowSeverity'!AA80</f>
        <v>1.5</v>
      </c>
      <c r="BB80">
        <f>'11_Fire_LowSeverity'!AB80</f>
        <v>2</v>
      </c>
      <c r="BC80">
        <f>'11_Fire_LowSeverity'!AC80</f>
        <v>2</v>
      </c>
      <c r="BD80">
        <f>'12_Fire_ModSeverity'!AA80</f>
        <v>0.5</v>
      </c>
      <c r="BE80">
        <f>'12_Fire_ModSeverity'!AB80</f>
        <v>1</v>
      </c>
      <c r="BF80">
        <f>'12_Fire_ModSeverity'!AC80</f>
        <v>2</v>
      </c>
      <c r="BG80">
        <f>'13_Fire_HighSeverity'!AA80</f>
        <v>0.1</v>
      </c>
      <c r="BH80">
        <f>'13_Fire_HighSeverity'!AB80</f>
        <v>1</v>
      </c>
      <c r="BI80">
        <f>'13_Fire_HighSeverity'!AC80</f>
        <v>2</v>
      </c>
    </row>
    <row r="81" spans="1:61" x14ac:dyDescent="0.35">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35</v>
      </c>
      <c r="H81">
        <f>'12_Fire_ModSeverity'!I81</f>
        <v>70</v>
      </c>
      <c r="I81">
        <f>'13_Fire_HighSeverity'!G81</f>
        <v>3.5</v>
      </c>
      <c r="J81">
        <f>'13_Fire_HighSeverity'!H81</f>
        <v>35</v>
      </c>
      <c r="K81">
        <f>'13_Fire_HighSeverity'!I81</f>
        <v>70</v>
      </c>
      <c r="L81">
        <f>'11_Fire_LowSeverity'!J81</f>
        <v>60</v>
      </c>
      <c r="M81">
        <f>'11_Fire_LowSeverity'!K81</f>
        <v>45</v>
      </c>
      <c r="N81">
        <f>'11_Fire_LowSeverity'!L81</f>
        <v>60</v>
      </c>
      <c r="O81">
        <f>'11_Fire_LowSeverity'!M81</f>
        <v>60</v>
      </c>
      <c r="P81">
        <f>'12_Fire_ModSeverity'!K81</f>
        <v>15</v>
      </c>
      <c r="Q81">
        <f>'12_Fire_ModSeverity'!L81</f>
        <v>30</v>
      </c>
      <c r="R81">
        <f>'12_Fire_ModSeverity'!M81</f>
        <v>60</v>
      </c>
      <c r="S81">
        <f>'13_Fire_HighSeverity'!K81</f>
        <v>3</v>
      </c>
      <c r="T81">
        <f>'13_Fire_HighSeverity'!L81</f>
        <v>30</v>
      </c>
      <c r="U81">
        <f>'13_Fire_HighSeverity'!M81</f>
        <v>60</v>
      </c>
      <c r="V81">
        <f>'11_Fire_LowSeverity'!N81</f>
        <v>5</v>
      </c>
      <c r="W81">
        <f>'11_Fire_LowSeverity'!O81</f>
        <v>3.75</v>
      </c>
      <c r="X81">
        <f>'11_Fire_LowSeverity'!P81</f>
        <v>5</v>
      </c>
      <c r="Y81">
        <f>'11_Fire_LowSeverity'!Q81</f>
        <v>5</v>
      </c>
      <c r="Z81">
        <f>'12_Fire_ModSeverity'!O81</f>
        <v>1.25</v>
      </c>
      <c r="AA81">
        <f>'12_Fire_ModSeverity'!P81</f>
        <v>2.5</v>
      </c>
      <c r="AB81">
        <f>'12_Fire_ModSeverity'!Q81</f>
        <v>5</v>
      </c>
      <c r="AC81">
        <f>'13_Fire_HighSeverity'!O81</f>
        <v>0.25</v>
      </c>
      <c r="AD81">
        <f>'13_Fire_HighSeverity'!P81</f>
        <v>2.5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7.5</v>
      </c>
      <c r="AL81">
        <f>'12_Fire_ModSeverity'!U81</f>
        <v>15</v>
      </c>
      <c r="AM81">
        <f>'13_Fire_HighSeverity'!S81</f>
        <v>0.75</v>
      </c>
      <c r="AN81">
        <f>'13_Fire_HighSeverity'!T81</f>
        <v>7.5</v>
      </c>
      <c r="AO81">
        <f>'13_Fire_HighSeverity'!U81</f>
        <v>15</v>
      </c>
      <c r="AP81">
        <f>'11_Fire_LowSeverity'!V81</f>
        <v>90</v>
      </c>
      <c r="AQ81">
        <f>'11_Fire_LowSeverity'!W81</f>
        <v>67.5</v>
      </c>
      <c r="AR81">
        <f>'11_Fire_LowSeverity'!X81</f>
        <v>90</v>
      </c>
      <c r="AS81">
        <f>'11_Fire_LowSeverity'!Y81</f>
        <v>90</v>
      </c>
      <c r="AT81">
        <f>'12_Fire_ModSeverity'!W81</f>
        <v>22.5</v>
      </c>
      <c r="AU81">
        <f>'12_Fire_ModSeverity'!X81</f>
        <v>45</v>
      </c>
      <c r="AV81">
        <f>'12_Fire_ModSeverity'!Y81</f>
        <v>90</v>
      </c>
      <c r="AW81">
        <f>'13_Fire_HighSeverity'!W81</f>
        <v>4.5</v>
      </c>
      <c r="AX81">
        <f>'13_Fire_HighSeverity'!X81</f>
        <v>45</v>
      </c>
      <c r="AY81">
        <f>'13_Fire_HighSeverity'!Y81</f>
        <v>90</v>
      </c>
      <c r="AZ81">
        <f>'11_Fire_LowSeverity'!Z81</f>
        <v>70</v>
      </c>
      <c r="BA81">
        <f>'11_Fire_LowSeverity'!AA81</f>
        <v>52.5</v>
      </c>
      <c r="BB81">
        <f>'11_Fire_LowSeverity'!AB81</f>
        <v>70</v>
      </c>
      <c r="BC81">
        <f>'11_Fire_LowSeverity'!AC81</f>
        <v>70</v>
      </c>
      <c r="BD81">
        <f>'12_Fire_ModSeverity'!AA81</f>
        <v>17.5</v>
      </c>
      <c r="BE81">
        <f>'12_Fire_ModSeverity'!AB81</f>
        <v>35</v>
      </c>
      <c r="BF81">
        <f>'12_Fire_ModSeverity'!AC81</f>
        <v>70</v>
      </c>
      <c r="BG81">
        <f>'13_Fire_HighSeverity'!AA81</f>
        <v>3.5</v>
      </c>
      <c r="BH81">
        <f>'13_Fire_HighSeverity'!AB81</f>
        <v>35</v>
      </c>
      <c r="BI81">
        <f>'13_Fire_HighSeverity'!AC81</f>
        <v>70</v>
      </c>
    </row>
    <row r="82" spans="1:61" x14ac:dyDescent="0.35">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1.25</v>
      </c>
      <c r="AL82">
        <f>'12_Fire_ModSeverity'!U82</f>
        <v>2.5</v>
      </c>
      <c r="AM82">
        <f>'13_Fire_HighSeverity'!S82</f>
        <v>0.125</v>
      </c>
      <c r="AN82">
        <f>'13_Fire_HighSeverity'!T82</f>
        <v>1.25</v>
      </c>
      <c r="AO82">
        <f>'13_Fire_HighSeverity'!U82</f>
        <v>2.5</v>
      </c>
      <c r="AP82">
        <f>'11_Fire_LowSeverity'!V82</f>
        <v>1</v>
      </c>
      <c r="AQ82">
        <f>'11_Fire_LowSeverity'!W82</f>
        <v>0.75</v>
      </c>
      <c r="AR82">
        <f>'11_Fire_LowSeverity'!X82</f>
        <v>0.75</v>
      </c>
      <c r="AS82">
        <f>'11_Fire_LowSeverity'!Y82</f>
        <v>1</v>
      </c>
      <c r="AT82">
        <f>'12_Fire_ModSeverity'!W82</f>
        <v>0.25</v>
      </c>
      <c r="AU82">
        <f>'12_Fire_ModSeverity'!X82</f>
        <v>0.5</v>
      </c>
      <c r="AV82">
        <f>'12_Fire_ModSeverity'!Y82</f>
        <v>1</v>
      </c>
      <c r="AW82">
        <f>'13_Fire_HighSeverity'!W82</f>
        <v>0.05</v>
      </c>
      <c r="AX82">
        <f>'13_Fire_HighSeverity'!X82</f>
        <v>0.5</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35">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40</v>
      </c>
      <c r="AL83">
        <f>'12_Fire_ModSeverity'!U83</f>
        <v>80</v>
      </c>
      <c r="AM83">
        <f>'13_Fire_HighSeverity'!S83</f>
        <v>4</v>
      </c>
      <c r="AN83">
        <f>'13_Fire_HighSeverity'!T83</f>
        <v>40</v>
      </c>
      <c r="AO83">
        <f>'13_Fire_HighSeverity'!U83</f>
        <v>80</v>
      </c>
      <c r="AP83">
        <f>'11_Fire_LowSeverity'!V83</f>
        <v>5</v>
      </c>
      <c r="AQ83">
        <f>'11_Fire_LowSeverity'!W83</f>
        <v>3.75</v>
      </c>
      <c r="AR83">
        <f>'11_Fire_LowSeverity'!X83</f>
        <v>3.75</v>
      </c>
      <c r="AS83">
        <f>'11_Fire_LowSeverity'!Y83</f>
        <v>5</v>
      </c>
      <c r="AT83">
        <f>'12_Fire_ModSeverity'!W83</f>
        <v>1.25</v>
      </c>
      <c r="AU83">
        <f>'12_Fire_ModSeverity'!X83</f>
        <v>2.5</v>
      </c>
      <c r="AV83">
        <f>'12_Fire_ModSeverity'!Y83</f>
        <v>5</v>
      </c>
      <c r="AW83">
        <f>'13_Fire_HighSeverity'!W83</f>
        <v>0.25</v>
      </c>
      <c r="AX83">
        <f>'13_Fire_HighSeverity'!X83</f>
        <v>2.5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35">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35">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35">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35">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35">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35">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35">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35">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35">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35">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Prichard</cp:lastModifiedBy>
  <dcterms:created xsi:type="dcterms:W3CDTF">2016-06-29T18:22:35Z</dcterms:created>
  <dcterms:modified xsi:type="dcterms:W3CDTF">2018-12-13T04:03:11Z</dcterms:modified>
</cp:coreProperties>
</file>