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25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dyweight and workouts" sheetId="1" state="visible" r:id="rId2"/>
    <sheet name="Food eaten(legacy)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<sst xmlns="http://schemas.openxmlformats.org/spreadsheetml/2006/main" count="693" uniqueCount="133">
  <si>
    <t xml:space="preserve">DAY</t>
  </si>
  <si>
    <t xml:space="preserve">DATE</t>
  </si>
  <si>
    <t xml:space="preserve">WEIGHT (kg)</t>
  </si>
  <si>
    <t xml:space="preserve">Thursday</t>
  </si>
  <si>
    <t xml:space="preserve">Friday</t>
  </si>
  <si>
    <t xml:space="preserve">Saturday</t>
  </si>
  <si>
    <t xml:space="preserve">Sunday</t>
  </si>
  <si>
    <t xml:space="preserve">Monday</t>
  </si>
  <si>
    <t xml:space="preserve">Tuesday</t>
  </si>
  <si>
    <t xml:space="preserve">Wednesday</t>
  </si>
  <si>
    <t xml:space="preserve">1st MONTH of logging complete</t>
  </si>
  <si>
    <t xml:space="preserve">2nd MONTH of logging complete</t>
  </si>
  <si>
    <t xml:space="preserve">3rd MONTH of logging complete</t>
  </si>
  <si>
    <t xml:space="preserve">4th MONTH of logging complete</t>
  </si>
  <si>
    <t xml:space="preserve">5th MONTH of logging complete</t>
  </si>
  <si>
    <t xml:space="preserve">6th MONTH of logging complete</t>
  </si>
  <si>
    <t xml:space="preserve">7th MONTH of logging complete</t>
  </si>
  <si>
    <t xml:space="preserve">8th MONTH of logging complete</t>
  </si>
  <si>
    <t xml:space="preserve">10th MONTH of logging complete</t>
  </si>
  <si>
    <t xml:space="preserve">11th MONTH of logging complete</t>
  </si>
  <si>
    <t xml:space="preserve">12th MONTH of logging complete</t>
  </si>
  <si>
    <t xml:space="preserve">max</t>
  </si>
  <si>
    <t xml:space="preserve">min</t>
  </si>
  <si>
    <t xml:space="preserve">avg</t>
  </si>
  <si>
    <r>
      <rPr>
        <sz val="10"/>
        <rFont val="Arial"/>
        <family val="2"/>
        <charset val="1"/>
      </rPr>
      <t xml:space="preserve">13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MONTH of logging complete</t>
    </r>
  </si>
  <si>
    <t xml:space="preserve">Entry #</t>
  </si>
  <si>
    <t xml:space="preserve">Day</t>
  </si>
  <si>
    <t xml:space="preserve">Date</t>
  </si>
  <si>
    <t xml:space="preserve">Ingredients</t>
  </si>
  <si>
    <t xml:space="preserve">Workout?</t>
  </si>
  <si>
    <t xml:space="preserve">Fat (g)</t>
  </si>
  <si>
    <t xml:space="preserve">Protein (g)</t>
  </si>
  <si>
    <t xml:space="preserve">Calories</t>
  </si>
  <si>
    <t xml:space="preserve">estimate roughness (A precise, B close,C roughly)</t>
  </si>
  <si>
    <t xml:space="preserve">Week's average calories</t>
  </si>
  <si>
    <t xml:space="preserve">Week's average protein</t>
  </si>
  <si>
    <t xml:space="preserve">6.5 bottles Soylent, 1 milk protein shake, medium portion tortilla chips (maybe a bowl)</t>
  </si>
  <si>
    <t xml:space="preserve">B</t>
  </si>
  <si>
    <t xml:space="preserve">2870 known + some tortilla chips (rough guess 240 cals from 50g)</t>
  </si>
  <si>
    <t xml:space="preserve">5.5 bottles Soylent, 1 milk protein shake, handful tortilla chips, 2 spoons greek yogurt, glass milk</t>
  </si>
  <si>
    <t xml:space="preserve">2573 known + the groyo + tortilla chips</t>
  </si>
  <si>
    <t xml:space="preserve">C</t>
  </si>
  <si>
    <t xml:space="preserve">went out for dinner to Alpenhaus with German class</t>
  </si>
  <si>
    <t xml:space="preserve">31-06-2016</t>
  </si>
  <si>
    <t xml:space="preserve">sleep schedule fucked. Diurnal nutrition recording meaningless</t>
  </si>
  <si>
    <t xml:space="preserve">ate Rocky Top chicken at Reubens</t>
  </si>
  <si>
    <t xml:space="preserve">6 soylent, 1 water protein shake (no milk left)</t>
  </si>
  <si>
    <t xml:space="preserve">A</t>
  </si>
  <si>
    <t xml:space="preserve">feels like I ate more. Perhaps because I haven't slept enough, (re)building muscle hasn't consumed as many calories?</t>
  </si>
  <si>
    <t xml:space="preserve">5 soylent, 1 water protein, ~180g 2% greek yogurt, ~150g tortilla chips + salsa</t>
  </si>
  <si>
    <t xml:space="preserve">kinda light training with Gabriel</t>
  </si>
  <si>
    <t xml:space="preserve">6 soylent, 1 water protein, 75g tortilla chips</t>
  </si>
  <si>
    <t xml:space="preserve">4 soylent, 1 water protein, 1 can tuna, 2 slices wholewheat bread</t>
  </si>
  <si>
    <t xml:space="preserve">lots of work. Still a little hungry</t>
  </si>
  <si>
    <t xml:space="preserve">6 soylent, 1 water protein, 50g Twix, 4 boiled eggs</t>
  </si>
  <si>
    <t xml:space="preserve">6 soylent, 1 water protein, 1 large red bull (350ml or 470??), 75g tortilla chips + salsa</t>
  </si>
  <si>
    <t xml:space="preserve">calculating with 470ml RB for caution's sake (it's 168 vs 223 cals). Would be 3053 with smaller RB</t>
  </si>
  <si>
    <t xml:space="preserve">4 soylent, 1 water protein, 1 can tuna, 4 fried eggs</t>
  </si>
  <si>
    <t xml:space="preserve">abridged/failed workout (psych)</t>
  </si>
  <si>
    <t xml:space="preserve">4 soylent, 1 water protein, 1 pack ramen, 1 can tuna, 1 shot fireball whiskey</t>
  </si>
  <si>
    <t xml:space="preserve">7 soylent, 1 water protein, 2 fried eggs</t>
  </si>
  <si>
    <t xml:space="preserve">6 soylent, 1 water protein, 2 fried eggs, 1 slice wholewheat bread, 1 square chocolate</t>
  </si>
  <si>
    <t xml:space="preserve">6 soylent, 1 water protein, 4 fried eggs, 1 slice wholewheat bread, 1 square chocolate</t>
  </si>
  <si>
    <t xml:space="preserve">6 soylent, 1 water protein, 4 fried eggs, 1 can tuna</t>
  </si>
  <si>
    <t xml:space="preserve">felt hungry without the tuna. Even a little hungry afterwards</t>
  </si>
  <si>
    <t xml:space="preserve">6 soylent, 1 water protein, 5 fried eggs, 1 slice wholewheat bread</t>
  </si>
  <si>
    <t xml:space="preserve">3 soylent, 1 water protein, about half of rice tuna sweetcorn edamame dish</t>
  </si>
  <si>
    <t xml:space="preserve">very rough estimate. Dish was 2900 cals 175g protein total</t>
  </si>
  <si>
    <t xml:space="preserve">1 soylent, 2 water protein, other half of dish, 1 square chocolate</t>
  </si>
  <si>
    <t xml:space="preserve">very rough esimate. Workout skipped because of lower back pain. Left shoulder no longer uncomfortable</t>
  </si>
  <si>
    <t xml:space="preserve">5 soylent, 1 water protein, 4 fried eggs, 1 pack ramen</t>
  </si>
  <si>
    <t xml:space="preserve">6 soylent, 1 water protein, 3 fried eggs, 1 slice wholewheat bread</t>
  </si>
  <si>
    <t xml:space="preserve">6 soylent, 1 water protein, 3 fried eggs, 1 slice wholewheat bread, 1 bottlecap whiskey</t>
  </si>
  <si>
    <t xml:space="preserve">6 soylent, 1 water protein, 2 slices wholewheat bread with peanut butter</t>
  </si>
  <si>
    <t xml:space="preserve">I don't know how much PB I use per slice. I spread it a little thin, so I'll assume it's 1 'serving' of 15g</t>
  </si>
  <si>
    <t xml:space="preserve">6 soylent, 1 water protein, 3/4 cup milk, 1 slice toast with peanut butter, 1 square chocolate</t>
  </si>
  <si>
    <t xml:space="preserve">milk tasted funky - it was going off. Don't buy it from downstairs again.</t>
  </si>
  <si>
    <t xml:space="preserve">5 soylent, 1 water protein, 1 can tuna</t>
  </si>
  <si>
    <t xml:space="preserve">skipped workout because of bad night's sleep. I don't want to turn up and struggle with lower weights today instead of beat normal weights tomorrow.</t>
  </si>
  <si>
    <t xml:space="preserve">fucking fete st jacque - gym is closed</t>
  </si>
  <si>
    <t xml:space="preserve">5 soylent, 1 water protein, dinner @ Satay Brothers (main, side dish, desert, dark &amp; stormy - overall not a massive amount)</t>
  </si>
  <si>
    <t xml:space="preserve"> +- 150 cals. Satay Bros dinner w Michelle</t>
  </si>
  <si>
    <t xml:space="preserve">7 soylent, 1 water protein</t>
  </si>
  <si>
    <t xml:space="preserve">8 soylent, 1 water protein</t>
  </si>
  <si>
    <t xml:space="preserve">miscounted. Felt sick from overeating. Oops</t>
  </si>
  <si>
    <t xml:space="preserve">6 soylent, 1 water protein, 2 slices toast with generous peanut butter</t>
  </si>
  <si>
    <t xml:space="preserve">2 soylent, 2 boneless chicken breasts (est 470g) seared in olive oil, 2 heads of broccoli, 2 fried eggs, 1 scoop PB</t>
  </si>
  <si>
    <t xml:space="preserve">Canada day - gym is closed. Olive oil very roughly guessed at 70 cals. Forgot oil for the eggs.</t>
  </si>
  <si>
    <t xml:space="preserve">2 soylent, 2 boneless chicken breasts (est 470g) seared in olive oil, 2 heads of broccoli, 1 Monster drink (Java), some plantain chips</t>
  </si>
  <si>
    <t xml:space="preserve">cut</t>
  </si>
  <si>
    <t xml:space="preserve">3 soylent, 2 boneless chicken breasts (est 478g) seared in canola oil, 1 fried egg</t>
  </si>
  <si>
    <t xml:space="preserve">478g chicken approx, seared in canola oil (estimated 70 cals oil).</t>
  </si>
  <si>
    <t xml:space="preserve">3 soylent, 1 water protein, 2 boneless chicken breasts (est 478g) seared in canola oil, 1 scoop PB, 2 fried eggs, 1 slice wholewheat</t>
  </si>
  <si>
    <t xml:space="preserve">RLS</t>
  </si>
  <si>
    <t xml:space="preserve">3 soylent, 1 water protein, 430g chicken breast in sunflower oil</t>
  </si>
  <si>
    <t xml:space="preserve">Note: Discrepancy 769 vs 670 cals: mfp suggests pan seared chicken is 160cal/100g (769 total) while my tack-on-oil-calc gives 670. However, the former value is probably for cooked rather than raw weight. My formula assumes 8g oil per 480g chicken</t>
  </si>
  <si>
    <t xml:space="preserve">2 soylent, 530g chicken breast in sunflower oil, 2 heads broccoli, 2 fried eggs, 80g Pastirma dried beef</t>
  </si>
  <si>
    <t xml:space="preserve">2 soylent, 1 water protein,  440g skinless chicken breast, 1 ice cream, 2 fried eggs, 1 slice wholewheat</t>
  </si>
  <si>
    <t xml:space="preserve">80.5 KG (177.5LB)</t>
  </si>
  <si>
    <t xml:space="preserve">2 soylent, 440g skinless chicken breast, 2 heads broccoli, 1 water protein, 2 fried eggs, 1 endslice wholewheat</t>
  </si>
  <si>
    <t xml:space="preserve">Endslice treated as 3/5 of a normal slice</t>
  </si>
  <si>
    <t xml:space="preserve">dumplings, red wine, Pastirma, 2 protein powder, chicken, flavored tuna, almonds</t>
  </si>
  <si>
    <t xml:space="preserve">qing hua dumplings</t>
  </si>
  <si>
    <t xml:space="preserve">3 soylent, 400g skinless chicken breast, 1 water protein, 1 can flavored tuna</t>
  </si>
  <si>
    <t xml:space="preserve">Some of chicken was eaten the day before, very roughly guessed at 40g</t>
  </si>
  <si>
    <t xml:space="preserve">1 soylent, 440g skinless chicken breast, 1 water protein, Shepherd's pie, Taro (?) bubble tea</t>
  </si>
  <si>
    <t xml:space="preserve">1140 + Shepherd's pie + bubble tea. Very vague estimate of 2150-2400 cals</t>
  </si>
  <si>
    <t xml:space="preserve">3 soylent, 750g 0% greek yogurt, 1 water protein, 2 fried eggs, endslice wholewheat, 1 scoop PB</t>
  </si>
  <si>
    <t xml:space="preserve">1 soylent, 2 water protein, 750g 0% groyo, 1 large pho + drink</t>
  </si>
  <si>
    <t xml:space="preserve">1069 + large pho + drink (coconut milk, tapioca, red beans)</t>
  </si>
  <si>
    <t xml:space="preserve">3 soylent, 750g 0% groyo, 2 fried eggs, 1 slice wholewheat, 1 water protein</t>
  </si>
  <si>
    <t xml:space="preserve">2 soylent, 1 pack dry roasted edamame, 1 can flavored tuna, 1 water protein, 3 boiled eggs, 1 slice wholewheat, 1 scoop PB</t>
  </si>
  <si>
    <t xml:space="preserve">2 soylent, 1 water protein, 410g boneless chicken breast, 1 fried egg, 1 pack ramen, 1 cup 1% milk</t>
  </si>
  <si>
    <t xml:space="preserve">1.33 soylent, 1 "28 black acai" energy drink, 2 water protein, 1 flavored tuna, Qinq Hua pork &amp; seaweed dumplings</t>
  </si>
  <si>
    <t xml:space="preserve">1032 (91)+ dumplings</t>
  </si>
  <si>
    <t xml:space="preserve">2.66 soylent, 1 "28 classic" energy drink, 428g boneless chicken breast, 1 kimchi ramen</t>
  </si>
  <si>
    <t xml:space="preserve">2 soylent, 500g chicken, 1 pack ramen, 2 heads broccoli</t>
  </si>
  <si>
    <t xml:space="preserve">broccoli numbers to date have more or less been pulled out of thin air</t>
  </si>
  <si>
    <t xml:space="preserve">3 soylent, 750g 0% groyo, 1 ice cream, 1 water protein</t>
  </si>
  <si>
    <t xml:space="preserve">3 soylent, 2 water protein, 3 fried eggs, 1 slice wholewheat, 2.5 glass milk</t>
  </si>
  <si>
    <t xml:space="preserve">cut wk3 complete</t>
  </si>
  <si>
    <t xml:space="preserve">2 soylent, 2 energy drinks, 443g skinless chicken thigh fried, 1 ramen, 1/4 scoop protein</t>
  </si>
  <si>
    <t xml:space="preserve">2 soylent, 1 mango drink, 443g skinless chicken thigh fried, 1 fried egg, 2 heads sauteed broccoli, 1 slice wholewheat w generous PB</t>
  </si>
  <si>
    <t xml:space="preserve">torrential rain, minor thunder ~3,4pm &amp; later</t>
  </si>
  <si>
    <t xml:space="preserve">2 soylent, 750g 2% vanilla groyo, 1 pack dried edamame, 1 large scoop PB, 1 pack ramen, 2 fried eggs</t>
  </si>
  <si>
    <t xml:space="preserve">3 soylent, 457g skinless chicken thigh fried, 1 pack flavored pretzels</t>
  </si>
  <si>
    <t xml:space="preserve">3 soylent, 457g skinless chicken thigh fried, 2 energy drinks, 1 pack ramen, 2 fried eggs</t>
  </si>
  <si>
    <t xml:space="preserve">5 soylent, 375g 2% groyo, caesar + food @ l'gros luxe</t>
  </si>
  <si>
    <t xml:space="preserve">2260 (134) + caesar drink w jager instead of vodka, food (some fried). Mini chickpea burger &amp; condiments, 2 fried pickles, 2 small samosas, 2 fried cheese &amp; vegetable sticks. Maybe forgetting 1 thing</t>
  </si>
  <si>
    <t xml:space="preserve">5 soylent, 375g 2% groyo, 1 monster drink + henry chocolate bar, 3 fried eggs</t>
  </si>
  <si>
    <t xml:space="preserve">4 soylent, 375g 0% groyo, sushi + sashimi</t>
  </si>
  <si>
    <t xml:space="preserve">1814 (116) + sushi and sashimi @ Saint Sushi Bar</t>
  </si>
  <si>
    <t xml:space="preserve">5 soylent, 375g 0% groyo, 1 pack ramen, 3 fried eggs, 1 scoop PB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</si>
</sst>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0.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u val="single"/>
      <sz val="10"/>
      <name val="Arial"/>
      <family val="2"/>
      <charset val="1"/>
    </font>
    <font>
      <u val="single"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/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1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1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1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1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1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1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1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1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1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1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1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2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2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2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2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2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2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2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2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2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2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3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3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3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3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3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3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3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3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3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3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4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4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4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4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4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4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4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4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4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4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5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5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5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5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5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5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5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5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5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5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6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6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6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6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6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6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6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6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6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6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7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7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7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7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7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7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7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7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7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7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8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8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8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8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8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8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8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8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8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8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9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9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9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9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9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9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9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9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9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9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0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0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0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0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0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0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0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0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0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0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1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1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1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1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1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1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1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1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1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1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2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2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2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2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2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2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2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2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2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2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3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3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3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3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3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3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3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3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3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3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4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4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4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4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4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4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4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4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4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4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5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5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5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5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5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5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5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5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5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5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6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6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6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6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6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6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6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6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6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6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7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7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7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7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7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7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7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7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7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7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8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8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8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8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8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8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8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8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8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8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9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9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9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9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9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9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9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9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9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9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0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0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0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0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0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0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0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0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0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0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1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1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1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1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1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1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1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1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1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1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2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2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2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2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2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2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2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2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2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2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3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3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3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3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3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3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3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3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3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3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4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4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4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4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4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4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4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4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4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4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5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5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5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5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5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5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5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5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5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5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6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6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6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6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6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6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Lbls>
            <c:numFmt formatCode="General" sourceLinked="1"/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5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'Bodyweight and workouts'!$C$3:$C$368</c:f>
              <c:numCache>
                <c:formatCode>General</c:formatCode>
                <c:ptCount val="36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4743070"/>
        <c:axId val="79866234"/>
      </c:lineChart>
      <c:catAx>
        <c:axId val="6474307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79866234"/>
        <c:crosses val="autoZero"/>
        <c:auto val="1"/>
        <c:lblAlgn val="ctr"/>
        <c:lblOffset val="100"/>
      </c:catAx>
      <c:valAx>
        <c:axId val="79866234"/>
        <c:scaling>
          <c:orientation val="minMax"/>
        </c:scaling>
        <c:delete val="0"/>
        <c:axPos val="l"/>
        <c:majorGridlines>
          <c:spPr>
            <a:ln w="9360">
              <a:solidFill>
                <a:srgbClr val="b3b3b3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64743070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1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1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1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1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1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1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1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1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1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1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2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2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2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2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2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2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2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2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2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2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3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3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3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3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3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3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3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3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3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3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4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4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4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4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4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4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4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4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4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4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5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5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5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5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5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5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5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5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5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5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6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6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6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6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6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6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6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6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6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6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7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7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7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7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7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7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7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7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7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7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8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8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8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8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8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8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8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8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8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8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9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9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9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9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9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9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9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9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9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9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0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0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0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0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0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0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0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0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0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0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1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1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1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1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1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1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1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1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1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1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2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2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2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2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2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2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2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2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2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2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3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3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3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3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3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3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3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3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3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3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4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4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4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4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4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4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4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4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4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4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5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5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5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5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5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5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5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5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5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5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6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6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6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6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6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6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6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6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6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6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7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7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7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7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7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7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7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7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7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7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8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8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8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8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8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8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8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8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8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8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9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9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9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9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9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9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9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9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9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9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0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0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0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0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0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0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0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0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0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0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1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1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1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1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1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1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1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1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1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1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2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2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2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2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2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2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2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2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2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2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3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3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3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3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3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3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3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3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3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3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4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4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4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4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4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4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4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4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4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4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5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5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5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5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5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5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5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5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5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5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6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6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6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6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6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6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6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6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6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6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7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7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7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7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7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7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7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7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7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7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8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8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8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8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8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8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8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8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8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8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9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9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9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9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9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9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9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9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9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9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0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0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0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0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0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0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0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0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0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0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1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1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1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1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1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1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1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1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1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1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2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2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2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2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2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2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2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2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2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2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3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3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3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3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3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3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3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3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3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3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4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4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4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4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4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4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4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4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4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4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5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5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5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5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5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5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5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5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5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5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6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6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6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6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6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6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6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6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6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6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7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7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7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7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7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7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7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7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7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7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8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8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8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8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8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8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8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8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8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8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9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9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9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9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9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9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9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9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9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9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0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0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0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0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0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0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0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0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0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0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1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1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1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1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1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1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1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1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1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1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2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2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2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2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2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2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2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2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2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2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3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3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3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3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3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3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3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3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3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3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4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4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4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4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4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4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4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4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4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4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5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5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5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5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5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5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5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5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5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5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6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6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6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6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6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6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6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6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6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6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7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7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7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7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7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7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7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7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7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7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8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8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8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8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8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8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8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8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8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8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9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9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9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9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9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9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9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9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9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9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0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0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0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0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0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0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0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0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0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0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1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1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1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1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1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1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1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1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1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1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2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2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2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2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2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2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2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2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2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2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3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3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3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3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3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3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3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3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3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3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4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4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4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4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4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4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4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4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4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4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5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5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5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5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5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5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5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5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5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5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6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6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6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6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6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6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6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6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6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6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7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7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7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7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7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7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7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7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7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7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8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8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8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8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8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8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8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8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8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8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9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9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9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9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9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9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9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9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9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9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0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0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0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0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0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0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0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0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0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0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1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1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1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1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1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1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1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1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1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1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2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2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2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2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2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2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2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2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2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2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3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3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3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3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3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3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3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3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3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3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4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4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4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4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4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4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4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4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4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4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5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5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5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5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5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5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5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5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5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5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6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6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6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6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6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6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6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6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6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6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7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7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7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7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7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7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7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7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7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7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8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8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8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8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8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8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8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8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8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8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9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9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9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9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9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9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9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9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9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9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0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0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0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0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0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0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0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0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0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0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1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1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1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1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1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1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1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1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1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1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2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2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2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2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2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2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2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2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2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2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3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3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3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3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3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3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3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3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3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3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4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4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4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4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4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4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4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4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4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4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5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5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5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5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5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5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5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5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5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5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6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6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6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6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6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6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6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6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6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6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7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7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7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7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7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7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7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7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7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7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8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8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8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8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8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8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8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8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8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8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9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9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9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9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9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9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9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9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9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9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0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0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0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0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0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0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0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0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0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0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1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1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1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1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1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1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1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1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1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1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2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2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2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2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2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2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2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2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2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2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3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3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3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3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3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3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3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3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3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3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4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4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4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4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4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4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4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4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4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4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5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5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5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5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5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5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5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5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5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5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6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6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6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6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6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6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6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6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6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6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7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7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7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7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7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7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7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7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7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7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8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8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8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8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8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8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8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8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8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8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9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9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9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9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9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9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9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9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9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9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0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0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0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0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0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0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0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0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0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0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1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1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1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1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1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1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1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1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1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1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2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2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2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2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2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2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2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2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2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2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3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3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3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3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3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3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3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3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3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3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4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4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4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4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4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4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4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4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4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4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5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5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5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5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5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5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5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5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5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5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6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6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6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6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6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6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6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6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6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6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7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7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7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7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7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7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7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7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7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7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8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8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8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8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8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8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8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8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8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8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9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9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9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9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9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9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Lbls>
            <c:numFmt formatCode="General" sourceLinked="1"/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0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0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0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0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0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0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0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0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0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0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95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'Bodyweight and workouts'!$C$3:$C$1477</c:f>
              <c:numCache>
                <c:formatCode>General</c:formatCode>
                <c:ptCount val="147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  <c:pt idx="943">
                  <c:v/>
                </c:pt>
                <c:pt idx="944">
                  <c:v/>
                </c:pt>
                <c:pt idx="945">
                  <c:v/>
                </c:pt>
                <c:pt idx="946">
                  <c:v/>
                </c:pt>
                <c:pt idx="947">
                  <c:v/>
                </c:pt>
                <c:pt idx="948">
                  <c:v/>
                </c:pt>
                <c:pt idx="949">
                  <c:v/>
                </c:pt>
                <c:pt idx="950">
                  <c:v/>
                </c:pt>
                <c:pt idx="951">
                  <c:v/>
                </c:pt>
                <c:pt idx="952">
                  <c:v/>
                </c:pt>
                <c:pt idx="953">
                  <c:v/>
                </c:pt>
                <c:pt idx="954">
                  <c:v/>
                </c:pt>
                <c:pt idx="955">
                  <c:v/>
                </c:pt>
                <c:pt idx="956">
                  <c:v/>
                </c:pt>
                <c:pt idx="957">
                  <c:v/>
                </c:pt>
                <c:pt idx="958">
                  <c:v/>
                </c:pt>
                <c:pt idx="959">
                  <c:v/>
                </c:pt>
                <c:pt idx="960">
                  <c:v/>
                </c:pt>
                <c:pt idx="961">
                  <c:v/>
                </c:pt>
                <c:pt idx="962">
                  <c:v/>
                </c:pt>
                <c:pt idx="963">
                  <c:v/>
                </c:pt>
                <c:pt idx="964">
                  <c:v/>
                </c:pt>
                <c:pt idx="965">
                  <c:v/>
                </c:pt>
                <c:pt idx="966">
                  <c:v/>
                </c:pt>
                <c:pt idx="967">
                  <c:v/>
                </c:pt>
                <c:pt idx="968">
                  <c:v/>
                </c:pt>
                <c:pt idx="969">
                  <c:v/>
                </c:pt>
                <c:pt idx="970">
                  <c:v/>
                </c:pt>
                <c:pt idx="971">
                  <c:v/>
                </c:pt>
                <c:pt idx="972">
                  <c:v/>
                </c:pt>
                <c:pt idx="973">
                  <c:v/>
                </c:pt>
                <c:pt idx="974">
                  <c:v/>
                </c:pt>
                <c:pt idx="975">
                  <c:v/>
                </c:pt>
                <c:pt idx="976">
                  <c:v/>
                </c:pt>
                <c:pt idx="977">
                  <c:v/>
                </c:pt>
                <c:pt idx="978">
                  <c:v/>
                </c:pt>
                <c:pt idx="979">
                  <c:v/>
                </c:pt>
                <c:pt idx="980">
                  <c:v/>
                </c:pt>
                <c:pt idx="981">
                  <c:v/>
                </c:pt>
                <c:pt idx="982">
                  <c:v/>
                </c:pt>
                <c:pt idx="983">
                  <c:v/>
                </c:pt>
                <c:pt idx="984">
                  <c:v/>
                </c:pt>
                <c:pt idx="985">
                  <c:v/>
                </c:pt>
                <c:pt idx="986">
                  <c:v/>
                </c:pt>
                <c:pt idx="987">
                  <c:v/>
                </c:pt>
                <c:pt idx="988">
                  <c:v/>
                </c:pt>
                <c:pt idx="989">
                  <c:v/>
                </c:pt>
                <c:pt idx="990">
                  <c:v/>
                </c:pt>
                <c:pt idx="991">
                  <c:v/>
                </c:pt>
                <c:pt idx="992">
                  <c:v/>
                </c:pt>
                <c:pt idx="993">
                  <c:v/>
                </c:pt>
                <c:pt idx="994">
                  <c:v/>
                </c:pt>
                <c:pt idx="995">
                  <c:v/>
                </c:pt>
                <c:pt idx="996">
                  <c:v/>
                </c:pt>
                <c:pt idx="997">
                  <c:v/>
                </c:pt>
                <c:pt idx="998">
                  <c:v/>
                </c:pt>
                <c:pt idx="999">
                  <c:v/>
                </c:pt>
                <c:pt idx="1000">
                  <c:v/>
                </c:pt>
                <c:pt idx="1001">
                  <c:v/>
                </c:pt>
                <c:pt idx="1002">
                  <c:v/>
                </c:pt>
                <c:pt idx="1003">
                  <c:v/>
                </c:pt>
                <c:pt idx="1004">
                  <c:v/>
                </c:pt>
                <c:pt idx="1005">
                  <c:v/>
                </c:pt>
                <c:pt idx="1006">
                  <c:v/>
                </c:pt>
                <c:pt idx="1007">
                  <c:v/>
                </c:pt>
                <c:pt idx="1008">
                  <c:v/>
                </c:pt>
                <c:pt idx="1009">
                  <c:v/>
                </c:pt>
                <c:pt idx="1010">
                  <c:v/>
                </c:pt>
                <c:pt idx="1011">
                  <c:v/>
                </c:pt>
                <c:pt idx="1012">
                  <c:v/>
                </c:pt>
                <c:pt idx="1013">
                  <c:v/>
                </c:pt>
                <c:pt idx="1014">
                  <c:v/>
                </c:pt>
                <c:pt idx="1015">
                  <c:v/>
                </c:pt>
                <c:pt idx="1016">
                  <c:v/>
                </c:pt>
                <c:pt idx="1017">
                  <c:v/>
                </c:pt>
                <c:pt idx="1018">
                  <c:v/>
                </c:pt>
                <c:pt idx="1019">
                  <c:v/>
                </c:pt>
                <c:pt idx="1020">
                  <c:v/>
                </c:pt>
                <c:pt idx="1021">
                  <c:v/>
                </c:pt>
                <c:pt idx="1022">
                  <c:v/>
                </c:pt>
                <c:pt idx="1023">
                  <c:v/>
                </c:pt>
                <c:pt idx="1024">
                  <c:v/>
                </c:pt>
                <c:pt idx="1025">
                  <c:v/>
                </c:pt>
                <c:pt idx="1026">
                  <c:v/>
                </c:pt>
                <c:pt idx="1027">
                  <c:v/>
                </c:pt>
                <c:pt idx="1028">
                  <c:v/>
                </c:pt>
                <c:pt idx="1029">
                  <c:v/>
                </c:pt>
                <c:pt idx="1030">
                  <c:v/>
                </c:pt>
                <c:pt idx="1031">
                  <c:v/>
                </c:pt>
                <c:pt idx="1032">
                  <c:v/>
                </c:pt>
                <c:pt idx="1033">
                  <c:v/>
                </c:pt>
                <c:pt idx="1034">
                  <c:v/>
                </c:pt>
                <c:pt idx="1035">
                  <c:v/>
                </c:pt>
                <c:pt idx="1036">
                  <c:v/>
                </c:pt>
                <c:pt idx="1037">
                  <c:v/>
                </c:pt>
                <c:pt idx="1038">
                  <c:v/>
                </c:pt>
                <c:pt idx="1039">
                  <c:v/>
                </c:pt>
                <c:pt idx="1040">
                  <c:v/>
                </c:pt>
                <c:pt idx="1041">
                  <c:v/>
                </c:pt>
                <c:pt idx="1042">
                  <c:v/>
                </c:pt>
                <c:pt idx="1043">
                  <c:v/>
                </c:pt>
                <c:pt idx="1044">
                  <c:v/>
                </c:pt>
                <c:pt idx="1045">
                  <c:v/>
                </c:pt>
                <c:pt idx="1046">
                  <c:v/>
                </c:pt>
                <c:pt idx="1047">
                  <c:v/>
                </c:pt>
                <c:pt idx="1048">
                  <c:v/>
                </c:pt>
                <c:pt idx="1049">
                  <c:v/>
                </c:pt>
                <c:pt idx="1050">
                  <c:v/>
                </c:pt>
                <c:pt idx="1051">
                  <c:v/>
                </c:pt>
                <c:pt idx="1052">
                  <c:v/>
                </c:pt>
                <c:pt idx="1053">
                  <c:v/>
                </c:pt>
                <c:pt idx="1054">
                  <c:v/>
                </c:pt>
                <c:pt idx="1055">
                  <c:v/>
                </c:pt>
                <c:pt idx="1056">
                  <c:v/>
                </c:pt>
                <c:pt idx="1057">
                  <c:v/>
                </c:pt>
                <c:pt idx="1058">
                  <c:v/>
                </c:pt>
                <c:pt idx="1059">
                  <c:v/>
                </c:pt>
                <c:pt idx="1060">
                  <c:v/>
                </c:pt>
                <c:pt idx="1061">
                  <c:v/>
                </c:pt>
                <c:pt idx="1062">
                  <c:v/>
                </c:pt>
                <c:pt idx="1063">
                  <c:v/>
                </c:pt>
                <c:pt idx="1064">
                  <c:v/>
                </c:pt>
                <c:pt idx="1065">
                  <c:v/>
                </c:pt>
                <c:pt idx="1066">
                  <c:v/>
                </c:pt>
                <c:pt idx="1067">
                  <c:v/>
                </c:pt>
                <c:pt idx="1068">
                  <c:v/>
                </c:pt>
                <c:pt idx="1069">
                  <c:v/>
                </c:pt>
                <c:pt idx="1070">
                  <c:v/>
                </c:pt>
                <c:pt idx="1071">
                  <c:v/>
                </c:pt>
                <c:pt idx="1072">
                  <c:v/>
                </c:pt>
                <c:pt idx="1073">
                  <c:v/>
                </c:pt>
                <c:pt idx="1074">
                  <c:v/>
                </c:pt>
                <c:pt idx="1075">
                  <c:v/>
                </c:pt>
                <c:pt idx="1076">
                  <c:v/>
                </c:pt>
                <c:pt idx="1077">
                  <c:v/>
                </c:pt>
                <c:pt idx="1078">
                  <c:v/>
                </c:pt>
                <c:pt idx="1079">
                  <c:v/>
                </c:pt>
                <c:pt idx="1080">
                  <c:v/>
                </c:pt>
                <c:pt idx="1081">
                  <c:v/>
                </c:pt>
                <c:pt idx="1082">
                  <c:v/>
                </c:pt>
                <c:pt idx="1083">
                  <c:v/>
                </c:pt>
                <c:pt idx="1084">
                  <c:v/>
                </c:pt>
                <c:pt idx="1085">
                  <c:v/>
                </c:pt>
                <c:pt idx="1086">
                  <c:v/>
                </c:pt>
                <c:pt idx="1087">
                  <c:v/>
                </c:pt>
                <c:pt idx="1088">
                  <c:v/>
                </c:pt>
                <c:pt idx="1089">
                  <c:v/>
                </c:pt>
                <c:pt idx="1090">
                  <c:v/>
                </c:pt>
                <c:pt idx="1091">
                  <c:v/>
                </c:pt>
                <c:pt idx="1092">
                  <c:v/>
                </c:pt>
                <c:pt idx="1093">
                  <c:v/>
                </c:pt>
                <c:pt idx="1094">
                  <c:v/>
                </c:pt>
                <c:pt idx="1095">
                  <c:v/>
                </c:pt>
                <c:pt idx="1096">
                  <c:v/>
                </c:pt>
                <c:pt idx="1097">
                  <c:v/>
                </c:pt>
                <c:pt idx="1098">
                  <c:v/>
                </c:pt>
                <c:pt idx="1099">
                  <c:v/>
                </c:pt>
                <c:pt idx="1100">
                  <c:v/>
                </c:pt>
                <c:pt idx="1101">
                  <c:v/>
                </c:pt>
                <c:pt idx="1102">
                  <c:v/>
                </c:pt>
                <c:pt idx="1103">
                  <c:v/>
                </c:pt>
                <c:pt idx="1104">
                  <c:v/>
                </c:pt>
                <c:pt idx="1105">
                  <c:v/>
                </c:pt>
                <c:pt idx="1106">
                  <c:v/>
                </c:pt>
                <c:pt idx="1107">
                  <c:v/>
                </c:pt>
                <c:pt idx="1108">
                  <c:v/>
                </c:pt>
                <c:pt idx="1109">
                  <c:v/>
                </c:pt>
                <c:pt idx="1110">
                  <c:v/>
                </c:pt>
                <c:pt idx="1111">
                  <c:v/>
                </c:pt>
                <c:pt idx="1112">
                  <c:v/>
                </c:pt>
                <c:pt idx="1113">
                  <c:v/>
                </c:pt>
                <c:pt idx="1114">
                  <c:v/>
                </c:pt>
                <c:pt idx="1115">
                  <c:v/>
                </c:pt>
                <c:pt idx="1116">
                  <c:v/>
                </c:pt>
                <c:pt idx="1117">
                  <c:v/>
                </c:pt>
                <c:pt idx="1118">
                  <c:v/>
                </c:pt>
                <c:pt idx="1119">
                  <c:v/>
                </c:pt>
                <c:pt idx="1120">
                  <c:v/>
                </c:pt>
                <c:pt idx="1121">
                  <c:v/>
                </c:pt>
                <c:pt idx="1122">
                  <c:v/>
                </c:pt>
                <c:pt idx="1123">
                  <c:v/>
                </c:pt>
                <c:pt idx="1124">
                  <c:v/>
                </c:pt>
                <c:pt idx="1125">
                  <c:v/>
                </c:pt>
                <c:pt idx="1126">
                  <c:v/>
                </c:pt>
                <c:pt idx="1127">
                  <c:v/>
                </c:pt>
                <c:pt idx="1128">
                  <c:v/>
                </c:pt>
                <c:pt idx="1129">
                  <c:v/>
                </c:pt>
                <c:pt idx="1130">
                  <c:v/>
                </c:pt>
                <c:pt idx="1131">
                  <c:v/>
                </c:pt>
                <c:pt idx="1132">
                  <c:v/>
                </c:pt>
                <c:pt idx="1133">
                  <c:v/>
                </c:pt>
                <c:pt idx="1134">
                  <c:v/>
                </c:pt>
                <c:pt idx="1135">
                  <c:v/>
                </c:pt>
                <c:pt idx="1136">
                  <c:v/>
                </c:pt>
                <c:pt idx="1137">
                  <c:v/>
                </c:pt>
                <c:pt idx="1138">
                  <c:v/>
                </c:pt>
                <c:pt idx="1139">
                  <c:v/>
                </c:pt>
                <c:pt idx="1140">
                  <c:v/>
                </c:pt>
                <c:pt idx="1141">
                  <c:v/>
                </c:pt>
                <c:pt idx="1142">
                  <c:v/>
                </c:pt>
                <c:pt idx="1143">
                  <c:v/>
                </c:pt>
                <c:pt idx="1144">
                  <c:v/>
                </c:pt>
                <c:pt idx="1145">
                  <c:v/>
                </c:pt>
                <c:pt idx="1146">
                  <c:v/>
                </c:pt>
                <c:pt idx="1147">
                  <c:v/>
                </c:pt>
                <c:pt idx="1148">
                  <c:v/>
                </c:pt>
                <c:pt idx="1149">
                  <c:v/>
                </c:pt>
                <c:pt idx="1150">
                  <c:v/>
                </c:pt>
                <c:pt idx="1151">
                  <c:v/>
                </c:pt>
                <c:pt idx="1152">
                  <c:v/>
                </c:pt>
                <c:pt idx="1153">
                  <c:v/>
                </c:pt>
                <c:pt idx="1154">
                  <c:v/>
                </c:pt>
                <c:pt idx="1155">
                  <c:v/>
                </c:pt>
                <c:pt idx="1156">
                  <c:v/>
                </c:pt>
                <c:pt idx="1157">
                  <c:v/>
                </c:pt>
                <c:pt idx="1158">
                  <c:v/>
                </c:pt>
                <c:pt idx="1159">
                  <c:v/>
                </c:pt>
                <c:pt idx="1160">
                  <c:v/>
                </c:pt>
                <c:pt idx="1161">
                  <c:v/>
                </c:pt>
                <c:pt idx="1162">
                  <c:v/>
                </c:pt>
                <c:pt idx="1163">
                  <c:v/>
                </c:pt>
                <c:pt idx="1164">
                  <c:v/>
                </c:pt>
                <c:pt idx="1165">
                  <c:v/>
                </c:pt>
                <c:pt idx="1166">
                  <c:v/>
                </c:pt>
                <c:pt idx="1167">
                  <c:v/>
                </c:pt>
                <c:pt idx="1168">
                  <c:v/>
                </c:pt>
                <c:pt idx="1169">
                  <c:v/>
                </c:pt>
                <c:pt idx="1170">
                  <c:v/>
                </c:pt>
                <c:pt idx="1171">
                  <c:v/>
                </c:pt>
                <c:pt idx="1172">
                  <c:v/>
                </c:pt>
                <c:pt idx="1173">
                  <c:v/>
                </c:pt>
                <c:pt idx="1174">
                  <c:v/>
                </c:pt>
                <c:pt idx="1175">
                  <c:v/>
                </c:pt>
                <c:pt idx="1176">
                  <c:v/>
                </c:pt>
                <c:pt idx="1177">
                  <c:v/>
                </c:pt>
                <c:pt idx="1178">
                  <c:v/>
                </c:pt>
                <c:pt idx="1179">
                  <c:v/>
                </c:pt>
                <c:pt idx="1180">
                  <c:v/>
                </c:pt>
                <c:pt idx="1181">
                  <c:v/>
                </c:pt>
                <c:pt idx="1182">
                  <c:v/>
                </c:pt>
                <c:pt idx="1183">
                  <c:v/>
                </c:pt>
                <c:pt idx="1184">
                  <c:v/>
                </c:pt>
                <c:pt idx="1185">
                  <c:v/>
                </c:pt>
                <c:pt idx="1186">
                  <c:v/>
                </c:pt>
                <c:pt idx="1187">
                  <c:v/>
                </c:pt>
                <c:pt idx="1188">
                  <c:v/>
                </c:pt>
                <c:pt idx="1189">
                  <c:v/>
                </c:pt>
                <c:pt idx="1190">
                  <c:v/>
                </c:pt>
                <c:pt idx="1191">
                  <c:v/>
                </c:pt>
                <c:pt idx="1192">
                  <c:v/>
                </c:pt>
                <c:pt idx="1193">
                  <c:v/>
                </c:pt>
                <c:pt idx="1194">
                  <c:v/>
                </c:pt>
                <c:pt idx="1195">
                  <c:v/>
                </c:pt>
                <c:pt idx="1196">
                  <c:v/>
                </c:pt>
                <c:pt idx="1197">
                  <c:v/>
                </c:pt>
                <c:pt idx="1198">
                  <c:v/>
                </c:pt>
                <c:pt idx="1199">
                  <c:v/>
                </c:pt>
                <c:pt idx="1200">
                  <c:v/>
                </c:pt>
                <c:pt idx="1201">
                  <c:v/>
                </c:pt>
                <c:pt idx="1202">
                  <c:v/>
                </c:pt>
                <c:pt idx="1203">
                  <c:v/>
                </c:pt>
                <c:pt idx="1204">
                  <c:v/>
                </c:pt>
                <c:pt idx="1205">
                  <c:v/>
                </c:pt>
                <c:pt idx="1206">
                  <c:v/>
                </c:pt>
                <c:pt idx="1207">
                  <c:v/>
                </c:pt>
                <c:pt idx="1208">
                  <c:v/>
                </c:pt>
                <c:pt idx="1209">
                  <c:v/>
                </c:pt>
                <c:pt idx="1210">
                  <c:v/>
                </c:pt>
                <c:pt idx="1211">
                  <c:v/>
                </c:pt>
                <c:pt idx="1212">
                  <c:v/>
                </c:pt>
                <c:pt idx="1213">
                  <c:v/>
                </c:pt>
                <c:pt idx="1214">
                  <c:v/>
                </c:pt>
                <c:pt idx="1215">
                  <c:v/>
                </c:pt>
                <c:pt idx="1216">
                  <c:v/>
                </c:pt>
                <c:pt idx="1217">
                  <c:v/>
                </c:pt>
                <c:pt idx="1218">
                  <c:v/>
                </c:pt>
                <c:pt idx="1219">
                  <c:v/>
                </c:pt>
                <c:pt idx="1220">
                  <c:v/>
                </c:pt>
                <c:pt idx="1221">
                  <c:v/>
                </c:pt>
                <c:pt idx="1222">
                  <c:v/>
                </c:pt>
                <c:pt idx="1223">
                  <c:v/>
                </c:pt>
                <c:pt idx="1224">
                  <c:v/>
                </c:pt>
                <c:pt idx="1225">
                  <c:v/>
                </c:pt>
                <c:pt idx="1226">
                  <c:v/>
                </c:pt>
                <c:pt idx="1227">
                  <c:v/>
                </c:pt>
                <c:pt idx="1228">
                  <c:v/>
                </c:pt>
                <c:pt idx="1229">
                  <c:v/>
                </c:pt>
                <c:pt idx="1230">
                  <c:v/>
                </c:pt>
                <c:pt idx="1231">
                  <c:v/>
                </c:pt>
                <c:pt idx="1232">
                  <c:v/>
                </c:pt>
                <c:pt idx="1233">
                  <c:v/>
                </c:pt>
                <c:pt idx="1234">
                  <c:v/>
                </c:pt>
                <c:pt idx="1235">
                  <c:v/>
                </c:pt>
                <c:pt idx="1236">
                  <c:v/>
                </c:pt>
                <c:pt idx="1237">
                  <c:v/>
                </c:pt>
                <c:pt idx="1238">
                  <c:v/>
                </c:pt>
                <c:pt idx="1239">
                  <c:v/>
                </c:pt>
                <c:pt idx="1240">
                  <c:v/>
                </c:pt>
                <c:pt idx="1241">
                  <c:v/>
                </c:pt>
                <c:pt idx="1242">
                  <c:v/>
                </c:pt>
                <c:pt idx="1243">
                  <c:v/>
                </c:pt>
                <c:pt idx="1244">
                  <c:v/>
                </c:pt>
                <c:pt idx="1245">
                  <c:v/>
                </c:pt>
                <c:pt idx="1246">
                  <c:v/>
                </c:pt>
                <c:pt idx="1247">
                  <c:v/>
                </c:pt>
                <c:pt idx="1248">
                  <c:v/>
                </c:pt>
                <c:pt idx="1249">
                  <c:v/>
                </c:pt>
                <c:pt idx="1250">
                  <c:v/>
                </c:pt>
                <c:pt idx="1251">
                  <c:v/>
                </c:pt>
                <c:pt idx="1252">
                  <c:v/>
                </c:pt>
                <c:pt idx="1253">
                  <c:v/>
                </c:pt>
                <c:pt idx="1254">
                  <c:v/>
                </c:pt>
                <c:pt idx="1255">
                  <c:v/>
                </c:pt>
                <c:pt idx="1256">
                  <c:v/>
                </c:pt>
                <c:pt idx="1257">
                  <c:v/>
                </c:pt>
                <c:pt idx="1258">
                  <c:v/>
                </c:pt>
                <c:pt idx="1259">
                  <c:v/>
                </c:pt>
                <c:pt idx="1260">
                  <c:v/>
                </c:pt>
                <c:pt idx="1261">
                  <c:v/>
                </c:pt>
                <c:pt idx="1262">
                  <c:v/>
                </c:pt>
                <c:pt idx="1263">
                  <c:v/>
                </c:pt>
                <c:pt idx="1264">
                  <c:v/>
                </c:pt>
                <c:pt idx="1265">
                  <c:v/>
                </c:pt>
                <c:pt idx="1266">
                  <c:v/>
                </c:pt>
                <c:pt idx="1267">
                  <c:v/>
                </c:pt>
                <c:pt idx="1268">
                  <c:v/>
                </c:pt>
                <c:pt idx="1269">
                  <c:v/>
                </c:pt>
                <c:pt idx="1270">
                  <c:v/>
                </c:pt>
                <c:pt idx="1271">
                  <c:v/>
                </c:pt>
                <c:pt idx="1272">
                  <c:v/>
                </c:pt>
                <c:pt idx="1273">
                  <c:v/>
                </c:pt>
                <c:pt idx="1274">
                  <c:v/>
                </c:pt>
                <c:pt idx="1275">
                  <c:v/>
                </c:pt>
                <c:pt idx="1276">
                  <c:v/>
                </c:pt>
                <c:pt idx="1277">
                  <c:v/>
                </c:pt>
                <c:pt idx="1278">
                  <c:v/>
                </c:pt>
                <c:pt idx="1279">
                  <c:v/>
                </c:pt>
                <c:pt idx="1280">
                  <c:v/>
                </c:pt>
                <c:pt idx="1281">
                  <c:v/>
                </c:pt>
                <c:pt idx="1282">
                  <c:v/>
                </c:pt>
                <c:pt idx="1283">
                  <c:v/>
                </c:pt>
                <c:pt idx="1284">
                  <c:v/>
                </c:pt>
                <c:pt idx="1285">
                  <c:v/>
                </c:pt>
                <c:pt idx="1286">
                  <c:v/>
                </c:pt>
                <c:pt idx="1287">
                  <c:v/>
                </c:pt>
                <c:pt idx="1288">
                  <c:v/>
                </c:pt>
                <c:pt idx="1289">
                  <c:v/>
                </c:pt>
                <c:pt idx="1290">
                  <c:v/>
                </c:pt>
                <c:pt idx="1291">
                  <c:v/>
                </c:pt>
                <c:pt idx="1292">
                  <c:v/>
                </c:pt>
                <c:pt idx="1293">
                  <c:v/>
                </c:pt>
                <c:pt idx="1294">
                  <c:v/>
                </c:pt>
                <c:pt idx="1295">
                  <c:v/>
                </c:pt>
                <c:pt idx="1296">
                  <c:v/>
                </c:pt>
                <c:pt idx="1297">
                  <c:v/>
                </c:pt>
                <c:pt idx="1298">
                  <c:v/>
                </c:pt>
                <c:pt idx="1299">
                  <c:v/>
                </c:pt>
                <c:pt idx="1300">
                  <c:v/>
                </c:pt>
                <c:pt idx="1301">
                  <c:v/>
                </c:pt>
                <c:pt idx="1302">
                  <c:v/>
                </c:pt>
                <c:pt idx="1303">
                  <c:v/>
                </c:pt>
                <c:pt idx="1304">
                  <c:v/>
                </c:pt>
                <c:pt idx="1305">
                  <c:v/>
                </c:pt>
                <c:pt idx="1306">
                  <c:v/>
                </c:pt>
                <c:pt idx="1307">
                  <c:v/>
                </c:pt>
                <c:pt idx="1308">
                  <c:v/>
                </c:pt>
                <c:pt idx="1309">
                  <c:v/>
                </c:pt>
                <c:pt idx="1310">
                  <c:v/>
                </c:pt>
                <c:pt idx="1311">
                  <c:v/>
                </c:pt>
                <c:pt idx="1312">
                  <c:v/>
                </c:pt>
                <c:pt idx="1313">
                  <c:v/>
                </c:pt>
                <c:pt idx="1314">
                  <c:v/>
                </c:pt>
                <c:pt idx="1315">
                  <c:v/>
                </c:pt>
                <c:pt idx="1316">
                  <c:v/>
                </c:pt>
                <c:pt idx="1317">
                  <c:v/>
                </c:pt>
                <c:pt idx="1318">
                  <c:v/>
                </c:pt>
                <c:pt idx="1319">
                  <c:v/>
                </c:pt>
                <c:pt idx="1320">
                  <c:v/>
                </c:pt>
                <c:pt idx="1321">
                  <c:v/>
                </c:pt>
                <c:pt idx="1322">
                  <c:v/>
                </c:pt>
                <c:pt idx="1323">
                  <c:v/>
                </c:pt>
                <c:pt idx="1324">
                  <c:v/>
                </c:pt>
                <c:pt idx="1325">
                  <c:v/>
                </c:pt>
                <c:pt idx="1326">
                  <c:v/>
                </c:pt>
                <c:pt idx="1327">
                  <c:v/>
                </c:pt>
                <c:pt idx="1328">
                  <c:v/>
                </c:pt>
                <c:pt idx="1329">
                  <c:v/>
                </c:pt>
                <c:pt idx="1330">
                  <c:v/>
                </c:pt>
                <c:pt idx="1331">
                  <c:v/>
                </c:pt>
                <c:pt idx="1332">
                  <c:v/>
                </c:pt>
                <c:pt idx="1333">
                  <c:v/>
                </c:pt>
                <c:pt idx="1334">
                  <c:v/>
                </c:pt>
                <c:pt idx="1335">
                  <c:v/>
                </c:pt>
                <c:pt idx="1336">
                  <c:v/>
                </c:pt>
                <c:pt idx="1337">
                  <c:v/>
                </c:pt>
                <c:pt idx="1338">
                  <c:v/>
                </c:pt>
                <c:pt idx="1339">
                  <c:v/>
                </c:pt>
                <c:pt idx="1340">
                  <c:v/>
                </c:pt>
                <c:pt idx="1341">
                  <c:v/>
                </c:pt>
                <c:pt idx="1342">
                  <c:v/>
                </c:pt>
                <c:pt idx="1343">
                  <c:v/>
                </c:pt>
                <c:pt idx="1344">
                  <c:v/>
                </c:pt>
                <c:pt idx="1345">
                  <c:v/>
                </c:pt>
                <c:pt idx="1346">
                  <c:v/>
                </c:pt>
                <c:pt idx="1347">
                  <c:v/>
                </c:pt>
                <c:pt idx="1348">
                  <c:v/>
                </c:pt>
                <c:pt idx="1349">
                  <c:v/>
                </c:pt>
                <c:pt idx="1350">
                  <c:v/>
                </c:pt>
                <c:pt idx="1351">
                  <c:v/>
                </c:pt>
                <c:pt idx="1352">
                  <c:v/>
                </c:pt>
                <c:pt idx="1353">
                  <c:v/>
                </c:pt>
                <c:pt idx="1354">
                  <c:v/>
                </c:pt>
                <c:pt idx="1355">
                  <c:v/>
                </c:pt>
                <c:pt idx="1356">
                  <c:v/>
                </c:pt>
                <c:pt idx="1357">
                  <c:v/>
                </c:pt>
                <c:pt idx="1358">
                  <c:v/>
                </c:pt>
                <c:pt idx="1359">
                  <c:v/>
                </c:pt>
                <c:pt idx="1360">
                  <c:v/>
                </c:pt>
                <c:pt idx="1361">
                  <c:v/>
                </c:pt>
                <c:pt idx="1362">
                  <c:v/>
                </c:pt>
                <c:pt idx="1363">
                  <c:v/>
                </c:pt>
                <c:pt idx="1364">
                  <c:v/>
                </c:pt>
                <c:pt idx="1365">
                  <c:v/>
                </c:pt>
                <c:pt idx="1366">
                  <c:v/>
                </c:pt>
                <c:pt idx="1367">
                  <c:v/>
                </c:pt>
                <c:pt idx="1368">
                  <c:v/>
                </c:pt>
                <c:pt idx="1369">
                  <c:v/>
                </c:pt>
                <c:pt idx="1370">
                  <c:v/>
                </c:pt>
                <c:pt idx="1371">
                  <c:v/>
                </c:pt>
                <c:pt idx="1372">
                  <c:v/>
                </c:pt>
                <c:pt idx="1373">
                  <c:v/>
                </c:pt>
                <c:pt idx="1374">
                  <c:v/>
                </c:pt>
                <c:pt idx="1375">
                  <c:v/>
                </c:pt>
                <c:pt idx="1376">
                  <c:v/>
                </c:pt>
                <c:pt idx="1377">
                  <c:v/>
                </c:pt>
                <c:pt idx="1378">
                  <c:v/>
                </c:pt>
                <c:pt idx="1379">
                  <c:v/>
                </c:pt>
                <c:pt idx="1380">
                  <c:v/>
                </c:pt>
                <c:pt idx="1381">
                  <c:v/>
                </c:pt>
                <c:pt idx="1382">
                  <c:v/>
                </c:pt>
                <c:pt idx="1383">
                  <c:v/>
                </c:pt>
                <c:pt idx="1384">
                  <c:v/>
                </c:pt>
                <c:pt idx="1385">
                  <c:v/>
                </c:pt>
                <c:pt idx="1386">
                  <c:v/>
                </c:pt>
                <c:pt idx="1387">
                  <c:v/>
                </c:pt>
                <c:pt idx="1388">
                  <c:v/>
                </c:pt>
                <c:pt idx="1389">
                  <c:v/>
                </c:pt>
                <c:pt idx="1390">
                  <c:v/>
                </c:pt>
                <c:pt idx="1391">
                  <c:v/>
                </c:pt>
                <c:pt idx="1392">
                  <c:v/>
                </c:pt>
                <c:pt idx="1393">
                  <c:v/>
                </c:pt>
                <c:pt idx="1394">
                  <c:v/>
                </c:pt>
                <c:pt idx="1395">
                  <c:v/>
                </c:pt>
                <c:pt idx="1396">
                  <c:v/>
                </c:pt>
                <c:pt idx="1397">
                  <c:v/>
                </c:pt>
                <c:pt idx="1398">
                  <c:v/>
                </c:pt>
                <c:pt idx="1399">
                  <c:v/>
                </c:pt>
                <c:pt idx="1400">
                  <c:v/>
                </c:pt>
                <c:pt idx="1401">
                  <c:v/>
                </c:pt>
                <c:pt idx="1402">
                  <c:v/>
                </c:pt>
                <c:pt idx="1403">
                  <c:v/>
                </c:pt>
                <c:pt idx="1404">
                  <c:v/>
                </c:pt>
                <c:pt idx="1405">
                  <c:v/>
                </c:pt>
                <c:pt idx="1406">
                  <c:v/>
                </c:pt>
                <c:pt idx="1407">
                  <c:v/>
                </c:pt>
                <c:pt idx="1408">
                  <c:v/>
                </c:pt>
                <c:pt idx="1409">
                  <c:v/>
                </c:pt>
                <c:pt idx="1410">
                  <c:v/>
                </c:pt>
                <c:pt idx="1411">
                  <c:v/>
                </c:pt>
                <c:pt idx="1412">
                  <c:v/>
                </c:pt>
                <c:pt idx="1413">
                  <c:v/>
                </c:pt>
                <c:pt idx="1414">
                  <c:v/>
                </c:pt>
                <c:pt idx="1415">
                  <c:v/>
                </c:pt>
                <c:pt idx="1416">
                  <c:v/>
                </c:pt>
                <c:pt idx="1417">
                  <c:v/>
                </c:pt>
                <c:pt idx="1418">
                  <c:v/>
                </c:pt>
                <c:pt idx="1419">
                  <c:v/>
                </c:pt>
                <c:pt idx="1420">
                  <c:v/>
                </c:pt>
                <c:pt idx="1421">
                  <c:v/>
                </c:pt>
                <c:pt idx="1422">
                  <c:v/>
                </c:pt>
                <c:pt idx="1423">
                  <c:v/>
                </c:pt>
                <c:pt idx="1424">
                  <c:v/>
                </c:pt>
                <c:pt idx="1425">
                  <c:v/>
                </c:pt>
                <c:pt idx="1426">
                  <c:v/>
                </c:pt>
                <c:pt idx="1427">
                  <c:v/>
                </c:pt>
                <c:pt idx="1428">
                  <c:v/>
                </c:pt>
                <c:pt idx="1429">
                  <c:v/>
                </c:pt>
                <c:pt idx="1430">
                  <c:v/>
                </c:pt>
                <c:pt idx="1431">
                  <c:v/>
                </c:pt>
                <c:pt idx="1432">
                  <c:v/>
                </c:pt>
                <c:pt idx="1433">
                  <c:v/>
                </c:pt>
                <c:pt idx="1434">
                  <c:v/>
                </c:pt>
                <c:pt idx="1435">
                  <c:v/>
                </c:pt>
                <c:pt idx="1436">
                  <c:v/>
                </c:pt>
                <c:pt idx="1437">
                  <c:v/>
                </c:pt>
                <c:pt idx="1438">
                  <c:v/>
                </c:pt>
                <c:pt idx="1439">
                  <c:v/>
                </c:pt>
                <c:pt idx="1440">
                  <c:v/>
                </c:pt>
                <c:pt idx="1441">
                  <c:v/>
                </c:pt>
                <c:pt idx="1442">
                  <c:v/>
                </c:pt>
                <c:pt idx="1443">
                  <c:v/>
                </c:pt>
                <c:pt idx="1444">
                  <c:v/>
                </c:pt>
                <c:pt idx="1445">
                  <c:v/>
                </c:pt>
                <c:pt idx="1446">
                  <c:v/>
                </c:pt>
                <c:pt idx="1447">
                  <c:v/>
                </c:pt>
                <c:pt idx="1448">
                  <c:v/>
                </c:pt>
                <c:pt idx="1449">
                  <c:v/>
                </c:pt>
                <c:pt idx="1450">
                  <c:v/>
                </c:pt>
                <c:pt idx="1451">
                  <c:v/>
                </c:pt>
                <c:pt idx="1452">
                  <c:v/>
                </c:pt>
                <c:pt idx="1453">
                  <c:v/>
                </c:pt>
                <c:pt idx="1454">
                  <c:v/>
                </c:pt>
                <c:pt idx="1455">
                  <c:v/>
                </c:pt>
                <c:pt idx="1456">
                  <c:v/>
                </c:pt>
                <c:pt idx="1457">
                  <c:v/>
                </c:pt>
                <c:pt idx="1458">
                  <c:v/>
                </c:pt>
                <c:pt idx="1459">
                  <c:v/>
                </c:pt>
                <c:pt idx="1460">
                  <c:v/>
                </c:pt>
                <c:pt idx="1461">
                  <c:v/>
                </c:pt>
                <c:pt idx="1462">
                  <c:v/>
                </c:pt>
                <c:pt idx="1463">
                  <c:v/>
                </c:pt>
                <c:pt idx="1464">
                  <c:v/>
                </c:pt>
                <c:pt idx="1465">
                  <c:v/>
                </c:pt>
                <c:pt idx="1466">
                  <c:v/>
                </c:pt>
                <c:pt idx="1467">
                  <c:v/>
                </c:pt>
                <c:pt idx="1468">
                  <c:v/>
                </c:pt>
                <c:pt idx="1469">
                  <c:v/>
                </c:pt>
                <c:pt idx="1470">
                  <c:v/>
                </c:pt>
                <c:pt idx="1471">
                  <c:v/>
                </c:pt>
                <c:pt idx="1472">
                  <c:v/>
                </c:pt>
                <c:pt idx="1473">
                  <c:v/>
                </c:pt>
                <c:pt idx="1474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0589669"/>
        <c:axId val="54375610"/>
      </c:lineChart>
      <c:catAx>
        <c:axId val="3058966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54375610"/>
        <c:crosses val="autoZero"/>
        <c:auto val="1"/>
        <c:lblAlgn val="ctr"/>
        <c:lblOffset val="100"/>
      </c:catAx>
      <c:valAx>
        <c:axId val="54375610"/>
        <c:scaling>
          <c:orientation val="minMax"/>
        </c:scaling>
        <c:delete val="0"/>
        <c:axPos val="l"/>
        <c:majorGridlines>
          <c:spPr>
            <a:ln w="9360">
              <a:solidFill>
                <a:srgbClr val="b3b3b3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30589669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'Bodyweight and workouts'!$C$743:$C$1107</c:f>
              <c:numCache>
                <c:formatCode>General</c:formatCode>
                <c:ptCount val="36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8878505"/>
        <c:axId val="53183969"/>
      </c:lineChart>
      <c:catAx>
        <c:axId val="4887850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53183969"/>
        <c:crosses val="autoZero"/>
        <c:auto val="1"/>
        <c:lblAlgn val="ctr"/>
        <c:lblOffset val="100"/>
      </c:catAx>
      <c:valAx>
        <c:axId val="53183969"/>
        <c:scaling>
          <c:orientation val="minMax"/>
        </c:scaling>
        <c:delete val="0"/>
        <c:axPos val="l"/>
        <c:majorGridlines>
          <c:spPr>
            <a:ln w="9360">
              <a:solidFill>
                <a:srgbClr val="b3b3b3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48878505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3.xml"/><Relationship Id="rId2" Type="http://schemas.openxmlformats.org/officeDocument/2006/relationships/chart" Target="../charts/chart24.xml"/><Relationship Id="rId3" Type="http://schemas.openxmlformats.org/officeDocument/2006/relationships/chart" Target="../charts/chart2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15</xdr:col>
      <xdr:colOff>7920</xdr:colOff>
      <xdr:row>367</xdr:row>
      <xdr:rowOff>160560</xdr:rowOff>
    </xdr:from>
    <xdr:to>
      <xdr:col>24</xdr:col>
      <xdr:colOff>390960</xdr:colOff>
      <xdr:row>385</xdr:row>
      <xdr:rowOff>143640</xdr:rowOff>
    </xdr:to>
    <xdr:graphicFrame>
      <xdr:nvGraphicFramePr>
        <xdr:cNvPr id="0" name="Chart 1"/>
        <xdr:cNvGraphicFramePr/>
      </xdr:nvGraphicFramePr>
      <xdr:xfrm>
        <a:off x="6683400" y="59894280"/>
        <a:ext cx="4246560" cy="2912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19</xdr:col>
      <xdr:colOff>425160</xdr:colOff>
      <xdr:row>1151</xdr:row>
      <xdr:rowOff>55440</xdr:rowOff>
    </xdr:from>
    <xdr:to>
      <xdr:col>29</xdr:col>
      <xdr:colOff>378720</xdr:colOff>
      <xdr:row>1169</xdr:row>
      <xdr:rowOff>43560</xdr:rowOff>
    </xdr:to>
    <xdr:graphicFrame>
      <xdr:nvGraphicFramePr>
        <xdr:cNvPr id="1" name="Chart 3"/>
        <xdr:cNvGraphicFramePr/>
      </xdr:nvGraphicFramePr>
      <xdr:xfrm>
        <a:off x="8817840" y="187283160"/>
        <a:ext cx="4246200" cy="2914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15</xdr:col>
      <xdr:colOff>41040</xdr:colOff>
      <xdr:row>1107</xdr:row>
      <xdr:rowOff>46080</xdr:rowOff>
    </xdr:from>
    <xdr:to>
      <xdr:col>24</xdr:col>
      <xdr:colOff>423720</xdr:colOff>
      <xdr:row>1125</xdr:row>
      <xdr:rowOff>29160</xdr:rowOff>
    </xdr:to>
    <xdr:graphicFrame>
      <xdr:nvGraphicFramePr>
        <xdr:cNvPr id="2" name="Chart 4"/>
        <xdr:cNvGraphicFramePr/>
      </xdr:nvGraphicFramePr>
      <xdr:xfrm>
        <a:off x="6716520" y="180115920"/>
        <a:ext cx="4246200" cy="2914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364" colorId="64" zoomScale="85" zoomScaleNormal="85" zoomScalePageLayoutView="100" workbookViewId="0">
      <selection pane="topLeft" activeCell="Z404" activeCellId="0" sqref="Z404"/>
    </sheetView>
  </sheetViews>
  <sheetFormatPr defaultRowHeight="12.8" zeroHeight="false" outlineLevelRow="0" outlineLevelCol="0"/>
  <cols>
    <col collapsed="false" customWidth="true" hidden="false" outlineLevel="0" max="1" min="1" style="1" width="6.08"/>
    <col collapsed="false" customWidth="true" hidden="false" outlineLevel="0" max="2" min="2" style="1" width="9.44"/>
    <col collapsed="false" customWidth="true" hidden="false" outlineLevel="0" max="1025" min="3" style="1" width="6.08"/>
  </cols>
  <sheetData>
    <row r="1" customFormat="false" ht="12.8" hidden="false" customHeight="true" outlineLevel="0" collapsed="false">
      <c r="B1" s="2"/>
    </row>
    <row r="2" customFormat="false" ht="12.95" hidden="false" customHeight="true" outlineLevel="0" collapsed="false">
      <c r="A2" s="1" t="s">
        <v>0</v>
      </c>
      <c r="B2" s="1" t="s">
        <v>1</v>
      </c>
      <c r="C2" s="1" t="s">
        <v>2</v>
      </c>
      <c r="E2" s="3"/>
      <c r="W2" s="3"/>
    </row>
    <row r="3" customFormat="false" ht="12.8" hidden="false" customHeight="true" outlineLevel="0" collapsed="false">
      <c r="A3" s="1" t="s">
        <v>3</v>
      </c>
      <c r="B3" s="4" t="n">
        <v>44117</v>
      </c>
    </row>
    <row r="4" customFormat="false" ht="12.8" hidden="false" customHeight="true" outlineLevel="0" collapsed="false">
      <c r="A4" s="1" t="s">
        <v>4</v>
      </c>
      <c r="B4" s="4" t="n">
        <v>44118</v>
      </c>
    </row>
    <row r="5" customFormat="false" ht="12.8" hidden="false" customHeight="true" outlineLevel="0" collapsed="false">
      <c r="A5" s="1" t="s">
        <v>5</v>
      </c>
      <c r="B5" s="4" t="n">
        <v>44119</v>
      </c>
    </row>
    <row r="6" customFormat="false" ht="12.8" hidden="false" customHeight="true" outlineLevel="0" collapsed="false">
      <c r="A6" s="1" t="s">
        <v>6</v>
      </c>
      <c r="B6" s="4" t="n">
        <v>44120</v>
      </c>
    </row>
    <row r="7" customFormat="false" ht="12.8" hidden="false" customHeight="true" outlineLevel="0" collapsed="false">
      <c r="A7" s="1" t="s">
        <v>7</v>
      </c>
      <c r="B7" s="4" t="n">
        <v>44121</v>
      </c>
    </row>
    <row r="8" customFormat="false" ht="12.8" hidden="false" customHeight="true" outlineLevel="0" collapsed="false">
      <c r="A8" s="1" t="s">
        <v>8</v>
      </c>
      <c r="B8" s="4" t="n">
        <v>44122</v>
      </c>
    </row>
    <row r="9" customFormat="false" ht="12.95" hidden="false" customHeight="true" outlineLevel="0" collapsed="false">
      <c r="A9" s="1" t="s">
        <v>9</v>
      </c>
      <c r="B9" s="4" t="n">
        <v>44123</v>
      </c>
      <c r="D9" s="1" t="e">
        <f aca="false">AVERAGE('Bodyweight and workouts'!C3:C9)</f>
        <v>#DIV/0!</v>
      </c>
    </row>
    <row r="10" customFormat="false" ht="12.8" hidden="false" customHeight="true" outlineLevel="0" collapsed="false">
      <c r="A10" s="1" t="s">
        <v>3</v>
      </c>
      <c r="B10" s="4" t="n">
        <v>44124</v>
      </c>
    </row>
    <row r="11" customFormat="false" ht="12.95" hidden="false" customHeight="true" outlineLevel="0" collapsed="false">
      <c r="A11" s="1" t="s">
        <v>4</v>
      </c>
      <c r="B11" s="4" t="n">
        <v>44125</v>
      </c>
      <c r="E11" s="3"/>
    </row>
    <row r="12" customFormat="false" ht="12.8" hidden="false" customHeight="true" outlineLevel="0" collapsed="false">
      <c r="A12" s="1" t="s">
        <v>5</v>
      </c>
      <c r="B12" s="4" t="n">
        <v>44126</v>
      </c>
    </row>
    <row r="13" customFormat="false" ht="12.8" hidden="false" customHeight="true" outlineLevel="0" collapsed="false">
      <c r="A13" s="1" t="s">
        <v>6</v>
      </c>
      <c r="B13" s="4" t="n">
        <v>44127</v>
      </c>
    </row>
    <row r="14" customFormat="false" ht="12.8" hidden="false" customHeight="true" outlineLevel="0" collapsed="false">
      <c r="A14" s="1" t="s">
        <v>7</v>
      </c>
      <c r="B14" s="4" t="n">
        <v>44128</v>
      </c>
    </row>
    <row r="15" customFormat="false" ht="12.8" hidden="false" customHeight="true" outlineLevel="0" collapsed="false">
      <c r="A15" s="1" t="s">
        <v>8</v>
      </c>
      <c r="B15" s="4" t="n">
        <v>44129</v>
      </c>
    </row>
    <row r="16" customFormat="false" ht="12.8" hidden="false" customHeight="true" outlineLevel="0" collapsed="false">
      <c r="A16" s="1" t="s">
        <v>9</v>
      </c>
      <c r="B16" s="4" t="n">
        <v>44130</v>
      </c>
      <c r="D16" s="1" t="e">
        <f aca="false">AVERAGE('Bodyweight and workouts'!C10:C16)</f>
        <v>#DIV/0!</v>
      </c>
    </row>
    <row r="17" customFormat="false" ht="12.8" hidden="false" customHeight="true" outlineLevel="0" collapsed="false">
      <c r="A17" s="1" t="s">
        <v>3</v>
      </c>
      <c r="B17" s="4" t="n">
        <v>44131</v>
      </c>
    </row>
    <row r="18" customFormat="false" ht="12.8" hidden="false" customHeight="true" outlineLevel="0" collapsed="false">
      <c r="A18" s="1" t="s">
        <v>4</v>
      </c>
      <c r="B18" s="4" t="n">
        <v>44132</v>
      </c>
      <c r="E18" s="3"/>
    </row>
    <row r="19" customFormat="false" ht="12.8" hidden="false" customHeight="true" outlineLevel="0" collapsed="false">
      <c r="A19" s="1" t="s">
        <v>5</v>
      </c>
      <c r="B19" s="4" t="n">
        <v>44133</v>
      </c>
    </row>
    <row r="20" customFormat="false" ht="12.8" hidden="false" customHeight="true" outlineLevel="0" collapsed="false">
      <c r="A20" s="1" t="s">
        <v>6</v>
      </c>
      <c r="B20" s="4" t="n">
        <v>44134</v>
      </c>
    </row>
    <row r="21" customFormat="false" ht="12.8" hidden="false" customHeight="true" outlineLevel="0" collapsed="false">
      <c r="A21" s="1" t="s">
        <v>7</v>
      </c>
      <c r="B21" s="4" t="n">
        <v>44135</v>
      </c>
      <c r="E21" s="5"/>
    </row>
    <row r="22" customFormat="false" ht="12.8" hidden="false" customHeight="true" outlineLevel="0" collapsed="false">
      <c r="A22" s="1" t="s">
        <v>8</v>
      </c>
      <c r="B22" s="4" t="n">
        <v>44136</v>
      </c>
    </row>
    <row r="23" customFormat="false" ht="12.8" hidden="false" customHeight="true" outlineLevel="0" collapsed="false">
      <c r="A23" s="1" t="s">
        <v>9</v>
      </c>
      <c r="B23" s="4" t="n">
        <v>44137</v>
      </c>
      <c r="D23" s="1" t="e">
        <f aca="false">AVERAGE('Bodyweight and workouts'!C17:C23)</f>
        <v>#DIV/0!</v>
      </c>
    </row>
    <row r="24" customFormat="false" ht="12.8" hidden="false" customHeight="true" outlineLevel="0" collapsed="false">
      <c r="A24" s="1" t="s">
        <v>3</v>
      </c>
      <c r="B24" s="4" t="n">
        <v>44138</v>
      </c>
    </row>
    <row r="25" customFormat="false" ht="12.95" hidden="false" customHeight="true" outlineLevel="0" collapsed="false">
      <c r="A25" s="1" t="s">
        <v>4</v>
      </c>
      <c r="B25" s="4" t="n">
        <v>44139</v>
      </c>
      <c r="E25" s="3"/>
    </row>
    <row r="26" customFormat="false" ht="12.8" hidden="false" customHeight="true" outlineLevel="0" collapsed="false">
      <c r="A26" s="1" t="s">
        <v>5</v>
      </c>
      <c r="B26" s="4" t="n">
        <v>44140</v>
      </c>
    </row>
    <row r="27" customFormat="false" ht="12.8" hidden="false" customHeight="true" outlineLevel="0" collapsed="false">
      <c r="A27" s="1" t="s">
        <v>6</v>
      </c>
      <c r="B27" s="4" t="n">
        <v>44141</v>
      </c>
    </row>
    <row r="28" customFormat="false" ht="12.8" hidden="false" customHeight="true" outlineLevel="0" collapsed="false">
      <c r="A28" s="1" t="s">
        <v>7</v>
      </c>
      <c r="B28" s="4" t="n">
        <v>44142</v>
      </c>
      <c r="E28" s="3"/>
    </row>
    <row r="29" customFormat="false" ht="12.8" hidden="false" customHeight="true" outlineLevel="0" collapsed="false">
      <c r="A29" s="1" t="s">
        <v>8</v>
      </c>
      <c r="B29" s="4" t="n">
        <v>44143</v>
      </c>
    </row>
    <row r="30" customFormat="false" ht="12.8" hidden="false" customHeight="true" outlineLevel="0" collapsed="false">
      <c r="A30" s="1" t="s">
        <v>9</v>
      </c>
      <c r="B30" s="4" t="n">
        <v>44144</v>
      </c>
      <c r="D30" s="1" t="e">
        <f aca="false">AVERAGE('Bodyweight and workouts'!C24:C30)</f>
        <v>#DIV/0!</v>
      </c>
    </row>
    <row r="31" customFormat="false" ht="12.8" hidden="false" customHeight="true" outlineLevel="0" collapsed="false">
      <c r="A31" s="1" t="s">
        <v>3</v>
      </c>
      <c r="B31" s="4" t="n">
        <v>44145</v>
      </c>
    </row>
    <row r="32" customFormat="false" ht="12.95" hidden="false" customHeight="true" outlineLevel="0" collapsed="false">
      <c r="A32" s="1" t="s">
        <v>4</v>
      </c>
      <c r="B32" s="4" t="n">
        <v>44146</v>
      </c>
    </row>
    <row r="33" customFormat="false" ht="12.8" hidden="false" customHeight="true" outlineLevel="0" collapsed="false">
      <c r="A33" s="1" t="s">
        <v>5</v>
      </c>
      <c r="B33" s="4" t="n">
        <v>44147</v>
      </c>
    </row>
    <row r="34" customFormat="false" ht="12.95" hidden="false" customHeight="true" outlineLevel="0" collapsed="false">
      <c r="A34" s="1" t="s">
        <v>6</v>
      </c>
      <c r="B34" s="4" t="n">
        <v>44148</v>
      </c>
      <c r="Z34" s="1" t="s">
        <v>10</v>
      </c>
    </row>
    <row r="35" customFormat="false" ht="12.8" hidden="false" customHeight="true" outlineLevel="0" collapsed="false">
      <c r="A35" s="1" t="s">
        <v>7</v>
      </c>
      <c r="B35" s="4" t="n">
        <v>44149</v>
      </c>
    </row>
    <row r="36" customFormat="false" ht="12.8" hidden="false" customHeight="true" outlineLevel="0" collapsed="false">
      <c r="A36" s="1" t="s">
        <v>8</v>
      </c>
      <c r="B36" s="4" t="n">
        <v>44150</v>
      </c>
      <c r="E36" s="2"/>
    </row>
    <row r="37" customFormat="false" ht="12.8" hidden="false" customHeight="true" outlineLevel="0" collapsed="false">
      <c r="A37" s="1" t="s">
        <v>9</v>
      </c>
      <c r="B37" s="4" t="n">
        <v>44151</v>
      </c>
      <c r="D37" s="1" t="e">
        <f aca="false">AVERAGE('Bodyweight and workouts'!C31:C37)</f>
        <v>#DIV/0!</v>
      </c>
    </row>
    <row r="38" customFormat="false" ht="12.8" hidden="false" customHeight="true" outlineLevel="0" collapsed="false">
      <c r="A38" s="1" t="s">
        <v>3</v>
      </c>
      <c r="B38" s="4" t="n">
        <v>44152</v>
      </c>
    </row>
    <row r="39" customFormat="false" ht="12.8" hidden="false" customHeight="true" outlineLevel="0" collapsed="false">
      <c r="A39" s="1" t="s">
        <v>4</v>
      </c>
      <c r="B39" s="4" t="n">
        <v>44153</v>
      </c>
    </row>
    <row r="40" customFormat="false" ht="12.8" hidden="false" customHeight="true" outlineLevel="0" collapsed="false">
      <c r="A40" s="1" t="s">
        <v>5</v>
      </c>
      <c r="B40" s="4" t="n">
        <v>44154</v>
      </c>
    </row>
    <row r="41" customFormat="false" ht="12.8" hidden="false" customHeight="true" outlineLevel="0" collapsed="false">
      <c r="A41" s="1" t="s">
        <v>6</v>
      </c>
      <c r="B41" s="4" t="n">
        <v>44155</v>
      </c>
    </row>
    <row r="42" customFormat="false" ht="12.8" hidden="false" customHeight="true" outlineLevel="0" collapsed="false">
      <c r="A42" s="1" t="s">
        <v>7</v>
      </c>
      <c r="B42" s="4" t="n">
        <v>44156</v>
      </c>
    </row>
    <row r="43" customFormat="false" ht="12.8" hidden="false" customHeight="true" outlineLevel="0" collapsed="false">
      <c r="A43" s="1" t="s">
        <v>8</v>
      </c>
      <c r="B43" s="4" t="n">
        <v>44157</v>
      </c>
    </row>
    <row r="44" customFormat="false" ht="12.8" hidden="false" customHeight="true" outlineLevel="0" collapsed="false">
      <c r="A44" s="1" t="s">
        <v>9</v>
      </c>
      <c r="B44" s="4" t="n">
        <v>44158</v>
      </c>
      <c r="D44" s="1" t="e">
        <f aca="false">AVERAGE('Bodyweight and workouts'!C38:C44)</f>
        <v>#DIV/0!</v>
      </c>
    </row>
    <row r="45" customFormat="false" ht="12.8" hidden="false" customHeight="true" outlineLevel="0" collapsed="false">
      <c r="A45" s="1" t="s">
        <v>3</v>
      </c>
      <c r="B45" s="4" t="n">
        <v>44159</v>
      </c>
    </row>
    <row r="46" customFormat="false" ht="12.95" hidden="false" customHeight="true" outlineLevel="0" collapsed="false">
      <c r="A46" s="1" t="s">
        <v>4</v>
      </c>
      <c r="B46" s="4" t="n">
        <v>44160</v>
      </c>
    </row>
    <row r="47" customFormat="false" ht="12.8" hidden="false" customHeight="true" outlineLevel="0" collapsed="false">
      <c r="A47" s="1" t="s">
        <v>5</v>
      </c>
      <c r="B47" s="4" t="n">
        <v>44161</v>
      </c>
    </row>
    <row r="48" customFormat="false" ht="12.8" hidden="false" customHeight="true" outlineLevel="0" collapsed="false">
      <c r="A48" s="1" t="s">
        <v>6</v>
      </c>
      <c r="B48" s="4" t="n">
        <v>44162</v>
      </c>
    </row>
    <row r="49" customFormat="false" ht="12.8" hidden="false" customHeight="true" outlineLevel="0" collapsed="false">
      <c r="A49" s="1" t="s">
        <v>7</v>
      </c>
      <c r="B49" s="4" t="n">
        <v>44163</v>
      </c>
    </row>
    <row r="50" customFormat="false" ht="12.8" hidden="false" customHeight="true" outlineLevel="0" collapsed="false">
      <c r="A50" s="1" t="s">
        <v>8</v>
      </c>
      <c r="B50" s="4" t="n">
        <v>44164</v>
      </c>
    </row>
    <row r="51" customFormat="false" ht="12.8" hidden="false" customHeight="true" outlineLevel="0" collapsed="false">
      <c r="A51" s="1" t="s">
        <v>9</v>
      </c>
      <c r="B51" s="4" t="n">
        <v>44165</v>
      </c>
      <c r="D51" s="1" t="e">
        <f aca="false">AVERAGE('Bodyweight and workouts'!C45:C51)</f>
        <v>#DIV/0!</v>
      </c>
    </row>
    <row r="52" customFormat="false" ht="12.8" hidden="false" customHeight="true" outlineLevel="0" collapsed="false">
      <c r="A52" s="1" t="s">
        <v>3</v>
      </c>
      <c r="B52" s="4" t="n">
        <v>44166</v>
      </c>
    </row>
    <row r="53" customFormat="false" ht="12.95" hidden="false" customHeight="true" outlineLevel="0" collapsed="false">
      <c r="A53" s="1" t="s">
        <v>4</v>
      </c>
      <c r="B53" s="4" t="n">
        <v>44167</v>
      </c>
    </row>
    <row r="54" customFormat="false" ht="12.8" hidden="false" customHeight="true" outlineLevel="0" collapsed="false">
      <c r="A54" s="1" t="s">
        <v>5</v>
      </c>
      <c r="B54" s="4" t="n">
        <v>44168</v>
      </c>
    </row>
    <row r="55" customFormat="false" ht="12.8" hidden="false" customHeight="true" outlineLevel="0" collapsed="false">
      <c r="A55" s="1" t="s">
        <v>6</v>
      </c>
      <c r="B55" s="4" t="n">
        <v>44169</v>
      </c>
    </row>
    <row r="56" customFormat="false" ht="12.8" hidden="false" customHeight="true" outlineLevel="0" collapsed="false">
      <c r="A56" s="1" t="s">
        <v>7</v>
      </c>
      <c r="B56" s="4" t="n">
        <v>44170</v>
      </c>
    </row>
    <row r="57" customFormat="false" ht="12.8" hidden="false" customHeight="true" outlineLevel="0" collapsed="false">
      <c r="A57" s="1" t="s">
        <v>8</v>
      </c>
      <c r="B57" s="4" t="n">
        <v>44171</v>
      </c>
    </row>
    <row r="58" customFormat="false" ht="12.95" hidden="false" customHeight="true" outlineLevel="0" collapsed="false">
      <c r="A58" s="1" t="s">
        <v>9</v>
      </c>
      <c r="B58" s="4" t="n">
        <v>44172</v>
      </c>
      <c r="D58" s="1" t="e">
        <f aca="false">AVERAGE('Bodyweight and workouts'!C52:C58)</f>
        <v>#DIV/0!</v>
      </c>
    </row>
    <row r="59" customFormat="false" ht="12.8" hidden="false" customHeight="true" outlineLevel="0" collapsed="false">
      <c r="A59" s="1" t="s">
        <v>3</v>
      </c>
      <c r="B59" s="4" t="n">
        <v>44173</v>
      </c>
    </row>
    <row r="60" customFormat="false" ht="12.95" hidden="false" customHeight="true" outlineLevel="0" collapsed="false">
      <c r="A60" s="1" t="s">
        <v>4</v>
      </c>
      <c r="B60" s="4" t="n">
        <v>44174</v>
      </c>
    </row>
    <row r="61" customFormat="false" ht="12.8" hidden="false" customHeight="true" outlineLevel="0" collapsed="false">
      <c r="A61" s="1" t="s">
        <v>5</v>
      </c>
      <c r="B61" s="4" t="n">
        <v>44175</v>
      </c>
    </row>
    <row r="62" customFormat="false" ht="12.8" hidden="false" customHeight="true" outlineLevel="0" collapsed="false">
      <c r="A62" s="1" t="s">
        <v>6</v>
      </c>
      <c r="B62" s="4" t="n">
        <v>44176</v>
      </c>
    </row>
    <row r="63" customFormat="false" ht="12.8" hidden="false" customHeight="true" outlineLevel="0" collapsed="false">
      <c r="A63" s="1" t="s">
        <v>7</v>
      </c>
      <c r="B63" s="4" t="n">
        <v>44177</v>
      </c>
    </row>
    <row r="64" customFormat="false" ht="12.95" hidden="false" customHeight="true" outlineLevel="0" collapsed="false">
      <c r="A64" s="1" t="s">
        <v>8</v>
      </c>
      <c r="B64" s="4" t="n">
        <v>44178</v>
      </c>
      <c r="Z64" s="1" t="s">
        <v>11</v>
      </c>
    </row>
    <row r="65" customFormat="false" ht="12.8" hidden="false" customHeight="true" outlineLevel="0" collapsed="false">
      <c r="A65" s="1" t="s">
        <v>9</v>
      </c>
      <c r="B65" s="4" t="n">
        <v>44179</v>
      </c>
      <c r="D65" s="1" t="e">
        <f aca="false">AVERAGE('Bodyweight and workouts'!C59:C65)</f>
        <v>#DIV/0!</v>
      </c>
    </row>
    <row r="66" customFormat="false" ht="12.8" hidden="false" customHeight="true" outlineLevel="0" collapsed="false">
      <c r="A66" s="1" t="s">
        <v>3</v>
      </c>
      <c r="B66" s="4" t="n">
        <v>44180</v>
      </c>
    </row>
    <row r="67" customFormat="false" ht="12.8" hidden="false" customHeight="true" outlineLevel="0" collapsed="false">
      <c r="A67" s="1" t="s">
        <v>4</v>
      </c>
      <c r="B67" s="4" t="n">
        <v>44181</v>
      </c>
    </row>
    <row r="68" customFormat="false" ht="12.8" hidden="false" customHeight="true" outlineLevel="0" collapsed="false">
      <c r="A68" s="1" t="s">
        <v>5</v>
      </c>
      <c r="B68" s="4" t="n">
        <v>44182</v>
      </c>
    </row>
    <row r="69" customFormat="false" ht="12.8" hidden="false" customHeight="true" outlineLevel="0" collapsed="false">
      <c r="A69" s="1" t="s">
        <v>6</v>
      </c>
      <c r="B69" s="4" t="n">
        <v>44183</v>
      </c>
      <c r="N69" s="2"/>
    </row>
    <row r="70" customFormat="false" ht="12.8" hidden="false" customHeight="true" outlineLevel="0" collapsed="false">
      <c r="A70" s="1" t="s">
        <v>7</v>
      </c>
      <c r="B70" s="4" t="n">
        <v>44184</v>
      </c>
    </row>
    <row r="71" customFormat="false" ht="12.8" hidden="false" customHeight="true" outlineLevel="0" collapsed="false">
      <c r="A71" s="1" t="s">
        <v>8</v>
      </c>
      <c r="B71" s="4" t="n">
        <v>44185</v>
      </c>
    </row>
    <row r="72" customFormat="false" ht="12.8" hidden="false" customHeight="true" outlineLevel="0" collapsed="false">
      <c r="A72" s="1" t="s">
        <v>9</v>
      </c>
      <c r="B72" s="4" t="n">
        <v>44186</v>
      </c>
      <c r="D72" s="1" t="e">
        <f aca="false">AVERAGE('Bodyweight and workouts'!C66:C72)</f>
        <v>#DIV/0!</v>
      </c>
    </row>
    <row r="73" customFormat="false" ht="12.8" hidden="false" customHeight="true" outlineLevel="0" collapsed="false">
      <c r="A73" s="1" t="s">
        <v>3</v>
      </c>
      <c r="B73" s="4" t="n">
        <v>44187</v>
      </c>
    </row>
    <row r="74" customFormat="false" ht="12.8" hidden="false" customHeight="true" outlineLevel="0" collapsed="false">
      <c r="A74" s="1" t="s">
        <v>4</v>
      </c>
      <c r="B74" s="4" t="n">
        <v>44188</v>
      </c>
    </row>
    <row r="75" customFormat="false" ht="12.8" hidden="false" customHeight="true" outlineLevel="0" collapsed="false">
      <c r="A75" s="1" t="s">
        <v>5</v>
      </c>
      <c r="B75" s="4" t="n">
        <v>44189</v>
      </c>
    </row>
    <row r="76" customFormat="false" ht="12.8" hidden="false" customHeight="true" outlineLevel="0" collapsed="false">
      <c r="A76" s="1" t="s">
        <v>6</v>
      </c>
      <c r="B76" s="4" t="n">
        <v>44190</v>
      </c>
    </row>
    <row r="77" customFormat="false" ht="12.8" hidden="false" customHeight="true" outlineLevel="0" collapsed="false">
      <c r="A77" s="1" t="s">
        <v>7</v>
      </c>
      <c r="B77" s="4" t="n">
        <v>44191</v>
      </c>
      <c r="N77" s="2"/>
    </row>
    <row r="78" customFormat="false" ht="12.8" hidden="false" customHeight="true" outlineLevel="0" collapsed="false">
      <c r="A78" s="1" t="s">
        <v>8</v>
      </c>
      <c r="B78" s="4" t="n">
        <v>44192</v>
      </c>
    </row>
    <row r="79" customFormat="false" ht="12.8" hidden="false" customHeight="true" outlineLevel="0" collapsed="false">
      <c r="A79" s="1" t="s">
        <v>9</v>
      </c>
      <c r="B79" s="4" t="n">
        <v>44193</v>
      </c>
      <c r="D79" s="1" t="e">
        <f aca="false">AVERAGE('Bodyweight and workouts'!C73:C79)</f>
        <v>#DIV/0!</v>
      </c>
    </row>
    <row r="80" customFormat="false" ht="12.8" hidden="false" customHeight="true" outlineLevel="0" collapsed="false">
      <c r="A80" s="1" t="s">
        <v>3</v>
      </c>
      <c r="B80" s="4" t="n">
        <v>44194</v>
      </c>
    </row>
    <row r="81" customFormat="false" ht="12.8" hidden="false" customHeight="true" outlineLevel="0" collapsed="false">
      <c r="A81" s="1" t="s">
        <v>4</v>
      </c>
      <c r="B81" s="4" t="n">
        <v>44195</v>
      </c>
    </row>
    <row r="82" customFormat="false" ht="12.8" hidden="false" customHeight="true" outlineLevel="0" collapsed="false">
      <c r="A82" s="1" t="s">
        <v>5</v>
      </c>
      <c r="B82" s="4" t="n">
        <v>44196</v>
      </c>
    </row>
    <row r="83" customFormat="false" ht="12.8" hidden="false" customHeight="true" outlineLevel="0" collapsed="false">
      <c r="A83" s="1" t="s">
        <v>6</v>
      </c>
      <c r="B83" s="4" t="n">
        <v>44197</v>
      </c>
    </row>
    <row r="84" customFormat="false" ht="12.8" hidden="false" customHeight="true" outlineLevel="0" collapsed="false">
      <c r="A84" s="1" t="s">
        <v>7</v>
      </c>
      <c r="B84" s="4" t="n">
        <v>44198</v>
      </c>
    </row>
    <row r="85" customFormat="false" ht="12.8" hidden="false" customHeight="true" outlineLevel="0" collapsed="false">
      <c r="A85" s="1" t="s">
        <v>8</v>
      </c>
      <c r="B85" s="4" t="n">
        <v>44199</v>
      </c>
    </row>
    <row r="86" customFormat="false" ht="12.8" hidden="false" customHeight="true" outlineLevel="0" collapsed="false">
      <c r="A86" s="1" t="s">
        <v>9</v>
      </c>
      <c r="B86" s="4" t="n">
        <v>44200</v>
      </c>
      <c r="D86" s="1" t="e">
        <f aca="false">AVERAGE('Bodyweight and workouts'!C80:C86)</f>
        <v>#DIV/0!</v>
      </c>
    </row>
    <row r="87" customFormat="false" ht="12.8" hidden="false" customHeight="true" outlineLevel="0" collapsed="false">
      <c r="A87" s="1" t="s">
        <v>3</v>
      </c>
      <c r="B87" s="4" t="n">
        <v>44201</v>
      </c>
    </row>
    <row r="88" customFormat="false" ht="12.8" hidden="false" customHeight="true" outlineLevel="0" collapsed="false">
      <c r="A88" s="1" t="s">
        <v>4</v>
      </c>
      <c r="B88" s="4" t="n">
        <v>44202</v>
      </c>
    </row>
    <row r="89" customFormat="false" ht="12.8" hidden="false" customHeight="true" outlineLevel="0" collapsed="false">
      <c r="A89" s="1" t="s">
        <v>5</v>
      </c>
      <c r="B89" s="4" t="n">
        <v>44203</v>
      </c>
    </row>
    <row r="90" customFormat="false" ht="12.8" hidden="false" customHeight="true" outlineLevel="0" collapsed="false">
      <c r="A90" s="1" t="s">
        <v>6</v>
      </c>
      <c r="B90" s="4" t="n">
        <v>44204</v>
      </c>
    </row>
    <row r="91" customFormat="false" ht="12.8" hidden="false" customHeight="true" outlineLevel="0" collapsed="false">
      <c r="A91" s="1" t="s">
        <v>7</v>
      </c>
      <c r="B91" s="4" t="n">
        <v>44205</v>
      </c>
    </row>
    <row r="92" customFormat="false" ht="12.8" hidden="false" customHeight="true" outlineLevel="0" collapsed="false">
      <c r="A92" s="1" t="s">
        <v>8</v>
      </c>
      <c r="B92" s="4" t="n">
        <v>44206</v>
      </c>
    </row>
    <row r="93" customFormat="false" ht="12.8" hidden="false" customHeight="true" outlineLevel="0" collapsed="false">
      <c r="A93" s="1" t="s">
        <v>9</v>
      </c>
      <c r="B93" s="4" t="n">
        <v>44207</v>
      </c>
      <c r="D93" s="1" t="e">
        <f aca="false">AVERAGE('Bodyweight and workouts'!C87:C93)</f>
        <v>#DIV/0!</v>
      </c>
    </row>
    <row r="94" customFormat="false" ht="12.8" hidden="false" customHeight="true" outlineLevel="0" collapsed="false">
      <c r="A94" s="1" t="s">
        <v>3</v>
      </c>
      <c r="B94" s="4" t="n">
        <v>44208</v>
      </c>
    </row>
    <row r="95" customFormat="false" ht="12.95" hidden="false" customHeight="true" outlineLevel="0" collapsed="false">
      <c r="A95" s="1" t="s">
        <v>4</v>
      </c>
      <c r="B95" s="4" t="n">
        <v>44209</v>
      </c>
      <c r="Z95" s="1" t="s">
        <v>12</v>
      </c>
    </row>
    <row r="96" customFormat="false" ht="12.8" hidden="false" customHeight="true" outlineLevel="0" collapsed="false">
      <c r="A96" s="1" t="s">
        <v>5</v>
      </c>
      <c r="B96" s="4" t="n">
        <v>44210</v>
      </c>
    </row>
    <row r="97" customFormat="false" ht="12.8" hidden="false" customHeight="true" outlineLevel="0" collapsed="false">
      <c r="A97" s="1" t="s">
        <v>6</v>
      </c>
      <c r="B97" s="4" t="n">
        <v>44211</v>
      </c>
    </row>
    <row r="98" customFormat="false" ht="12.8" hidden="false" customHeight="true" outlineLevel="0" collapsed="false">
      <c r="A98" s="1" t="s">
        <v>7</v>
      </c>
      <c r="B98" s="4" t="n">
        <v>44212</v>
      </c>
    </row>
    <row r="99" customFormat="false" ht="12.8" hidden="false" customHeight="true" outlineLevel="0" collapsed="false">
      <c r="A99" s="1" t="s">
        <v>8</v>
      </c>
      <c r="B99" s="4" t="n">
        <v>44213</v>
      </c>
    </row>
    <row r="100" customFormat="false" ht="12.8" hidden="false" customHeight="true" outlineLevel="0" collapsed="false">
      <c r="A100" s="1" t="s">
        <v>9</v>
      </c>
      <c r="B100" s="4" t="n">
        <v>44214</v>
      </c>
      <c r="D100" s="1" t="e">
        <f aca="false">AVERAGE('Bodyweight and workouts'!C94:C100)</f>
        <v>#DIV/0!</v>
      </c>
    </row>
    <row r="101" customFormat="false" ht="12.8" hidden="false" customHeight="true" outlineLevel="0" collapsed="false">
      <c r="A101" s="1" t="s">
        <v>3</v>
      </c>
      <c r="B101" s="4" t="n">
        <v>44215</v>
      </c>
    </row>
    <row r="102" customFormat="false" ht="12.95" hidden="false" customHeight="true" outlineLevel="0" collapsed="false">
      <c r="A102" s="1" t="s">
        <v>4</v>
      </c>
      <c r="B102" s="4" t="n">
        <v>44216</v>
      </c>
    </row>
    <row r="103" customFormat="false" ht="12.8" hidden="false" customHeight="true" outlineLevel="0" collapsed="false">
      <c r="A103" s="1" t="s">
        <v>5</v>
      </c>
      <c r="B103" s="4" t="n">
        <v>44217</v>
      </c>
    </row>
    <row r="104" customFormat="false" ht="12.8" hidden="false" customHeight="true" outlineLevel="0" collapsed="false">
      <c r="A104" s="1" t="s">
        <v>6</v>
      </c>
      <c r="B104" s="4" t="n">
        <v>44218</v>
      </c>
    </row>
    <row r="105" customFormat="false" ht="12.8" hidden="false" customHeight="true" outlineLevel="0" collapsed="false">
      <c r="A105" s="1" t="s">
        <v>7</v>
      </c>
      <c r="B105" s="4" t="n">
        <v>44219</v>
      </c>
    </row>
    <row r="106" customFormat="false" ht="12.8" hidden="false" customHeight="true" outlineLevel="0" collapsed="false">
      <c r="A106" s="1" t="s">
        <v>8</v>
      </c>
      <c r="B106" s="4" t="n">
        <v>44220</v>
      </c>
    </row>
    <row r="107" customFormat="false" ht="12.8" hidden="false" customHeight="true" outlineLevel="0" collapsed="false">
      <c r="A107" s="1" t="s">
        <v>9</v>
      </c>
      <c r="B107" s="4" t="n">
        <v>44221</v>
      </c>
      <c r="D107" s="1" t="e">
        <f aca="false">AVERAGE('Bodyweight and workouts'!C101:C107)</f>
        <v>#DIV/0!</v>
      </c>
    </row>
    <row r="108" customFormat="false" ht="12.8" hidden="false" customHeight="true" outlineLevel="0" collapsed="false">
      <c r="A108" s="1" t="s">
        <v>3</v>
      </c>
      <c r="B108" s="4" t="n">
        <v>44222</v>
      </c>
    </row>
    <row r="109" customFormat="false" ht="12.95" hidden="false" customHeight="true" outlineLevel="0" collapsed="false">
      <c r="A109" s="1" t="s">
        <v>4</v>
      </c>
      <c r="B109" s="4" t="n">
        <v>44223</v>
      </c>
    </row>
    <row r="110" customFormat="false" ht="12.8" hidden="false" customHeight="true" outlineLevel="0" collapsed="false">
      <c r="A110" s="1" t="s">
        <v>5</v>
      </c>
      <c r="B110" s="4" t="n">
        <v>44224</v>
      </c>
    </row>
    <row r="111" customFormat="false" ht="12.8" hidden="false" customHeight="true" outlineLevel="0" collapsed="false">
      <c r="A111" s="1" t="s">
        <v>6</v>
      </c>
      <c r="B111" s="4" t="n">
        <v>44225</v>
      </c>
    </row>
    <row r="112" customFormat="false" ht="12.8" hidden="false" customHeight="true" outlineLevel="0" collapsed="false">
      <c r="A112" s="1" t="s">
        <v>7</v>
      </c>
      <c r="B112" s="4" t="n">
        <v>44226</v>
      </c>
    </row>
    <row r="113" customFormat="false" ht="12.8" hidden="false" customHeight="true" outlineLevel="0" collapsed="false">
      <c r="A113" s="1" t="s">
        <v>8</v>
      </c>
      <c r="B113" s="4" t="n">
        <v>44227</v>
      </c>
    </row>
    <row r="114" customFormat="false" ht="12.8" hidden="false" customHeight="true" outlineLevel="0" collapsed="false">
      <c r="A114" s="1" t="s">
        <v>9</v>
      </c>
      <c r="B114" s="4" t="n">
        <v>44228</v>
      </c>
      <c r="D114" s="1" t="e">
        <f aca="false">AVERAGE('Bodyweight and workouts'!C108:C114)</f>
        <v>#DIV/0!</v>
      </c>
    </row>
    <row r="115" customFormat="false" ht="12.8" hidden="false" customHeight="true" outlineLevel="0" collapsed="false">
      <c r="A115" s="1" t="s">
        <v>3</v>
      </c>
      <c r="B115" s="4" t="n">
        <v>44229</v>
      </c>
    </row>
    <row r="116" customFormat="false" ht="12.8" hidden="false" customHeight="true" outlineLevel="0" collapsed="false">
      <c r="A116" s="1" t="s">
        <v>4</v>
      </c>
      <c r="B116" s="4" t="n">
        <v>44230</v>
      </c>
    </row>
    <row r="117" customFormat="false" ht="12.8" hidden="false" customHeight="true" outlineLevel="0" collapsed="false">
      <c r="A117" s="1" t="s">
        <v>5</v>
      </c>
      <c r="B117" s="4" t="n">
        <v>44231</v>
      </c>
    </row>
    <row r="118" customFormat="false" ht="12.8" hidden="false" customHeight="true" outlineLevel="0" collapsed="false">
      <c r="A118" s="1" t="s">
        <v>6</v>
      </c>
      <c r="B118" s="4" t="n">
        <v>44232</v>
      </c>
    </row>
    <row r="119" customFormat="false" ht="12.8" hidden="false" customHeight="true" outlineLevel="0" collapsed="false">
      <c r="A119" s="1" t="s">
        <v>7</v>
      </c>
      <c r="B119" s="4" t="n">
        <v>44233</v>
      </c>
    </row>
    <row r="120" customFormat="false" ht="12.8" hidden="false" customHeight="true" outlineLevel="0" collapsed="false">
      <c r="A120" s="1" t="s">
        <v>8</v>
      </c>
      <c r="B120" s="4" t="n">
        <v>44234</v>
      </c>
    </row>
    <row r="121" customFormat="false" ht="12.8" hidden="false" customHeight="true" outlineLevel="0" collapsed="false">
      <c r="A121" s="1" t="s">
        <v>9</v>
      </c>
      <c r="B121" s="4" t="n">
        <v>44235</v>
      </c>
      <c r="D121" s="1" t="e">
        <f aca="false">AVERAGE('Bodyweight and workouts'!C115:C121)</f>
        <v>#DIV/0!</v>
      </c>
    </row>
    <row r="122" customFormat="false" ht="12.8" hidden="false" customHeight="true" outlineLevel="0" collapsed="false">
      <c r="A122" s="1" t="s">
        <v>3</v>
      </c>
      <c r="B122" s="4" t="n">
        <v>44236</v>
      </c>
    </row>
    <row r="123" customFormat="false" ht="12.8" hidden="false" customHeight="true" outlineLevel="0" collapsed="false">
      <c r="A123" s="1" t="s">
        <v>4</v>
      </c>
      <c r="B123" s="4" t="n">
        <v>44237</v>
      </c>
    </row>
    <row r="124" customFormat="false" ht="12.8" hidden="false" customHeight="true" outlineLevel="0" collapsed="false">
      <c r="A124" s="1" t="s">
        <v>5</v>
      </c>
      <c r="B124" s="4" t="n">
        <v>44238</v>
      </c>
      <c r="Q124" s="2"/>
    </row>
    <row r="125" customFormat="false" ht="12.8" hidden="false" customHeight="true" outlineLevel="0" collapsed="false">
      <c r="A125" s="1" t="s">
        <v>6</v>
      </c>
      <c r="B125" s="4" t="n">
        <v>44239</v>
      </c>
      <c r="Q125" s="2"/>
    </row>
    <row r="126" customFormat="false" ht="12.95" hidden="false" customHeight="true" outlineLevel="0" collapsed="false">
      <c r="A126" s="1" t="s">
        <v>7</v>
      </c>
      <c r="B126" s="4" t="n">
        <v>44240</v>
      </c>
      <c r="Z126" s="1" t="s">
        <v>13</v>
      </c>
    </row>
    <row r="127" customFormat="false" ht="12.8" hidden="false" customHeight="true" outlineLevel="0" collapsed="false">
      <c r="A127" s="1" t="s">
        <v>8</v>
      </c>
      <c r="B127" s="4" t="n">
        <v>44241</v>
      </c>
    </row>
    <row r="128" customFormat="false" ht="12.8" hidden="false" customHeight="true" outlineLevel="0" collapsed="false">
      <c r="A128" s="1" t="s">
        <v>9</v>
      </c>
      <c r="B128" s="4" t="n">
        <v>44242</v>
      </c>
      <c r="D128" s="1" t="e">
        <f aca="false">AVERAGE('Bodyweight and workouts'!C122:C128)</f>
        <v>#DIV/0!</v>
      </c>
    </row>
    <row r="129" customFormat="false" ht="12.8" hidden="false" customHeight="true" outlineLevel="0" collapsed="false">
      <c r="A129" s="1" t="s">
        <v>3</v>
      </c>
      <c r="B129" s="4" t="n">
        <v>44243</v>
      </c>
    </row>
    <row r="130" customFormat="false" ht="12.95" hidden="false" customHeight="true" outlineLevel="0" collapsed="false">
      <c r="A130" s="1" t="s">
        <v>4</v>
      </c>
      <c r="B130" s="4" t="n">
        <v>44244</v>
      </c>
    </row>
    <row r="131" customFormat="false" ht="12.8" hidden="false" customHeight="true" outlineLevel="0" collapsed="false">
      <c r="A131" s="1" t="s">
        <v>5</v>
      </c>
      <c r="B131" s="4" t="n">
        <v>44245</v>
      </c>
    </row>
    <row r="132" customFormat="false" ht="12.8" hidden="false" customHeight="true" outlineLevel="0" collapsed="false">
      <c r="A132" s="1" t="s">
        <v>6</v>
      </c>
      <c r="B132" s="4" t="n">
        <v>44246</v>
      </c>
    </row>
    <row r="133" customFormat="false" ht="12.8" hidden="false" customHeight="true" outlineLevel="0" collapsed="false">
      <c r="A133" s="1" t="s">
        <v>7</v>
      </c>
      <c r="B133" s="4" t="n">
        <v>44247</v>
      </c>
    </row>
    <row r="134" customFormat="false" ht="12.8" hidden="false" customHeight="true" outlineLevel="0" collapsed="false">
      <c r="A134" s="1" t="s">
        <v>8</v>
      </c>
      <c r="B134" s="4" t="n">
        <v>44248</v>
      </c>
    </row>
    <row r="135" customFormat="false" ht="12.8" hidden="false" customHeight="true" outlineLevel="0" collapsed="false">
      <c r="A135" s="1" t="s">
        <v>9</v>
      </c>
      <c r="B135" s="4" t="n">
        <v>44249</v>
      </c>
      <c r="D135" s="1" t="e">
        <f aca="false">AVERAGE('Bodyweight and workouts'!C129:C135)</f>
        <v>#DIV/0!</v>
      </c>
    </row>
    <row r="136" customFormat="false" ht="12.8" hidden="false" customHeight="true" outlineLevel="0" collapsed="false">
      <c r="A136" s="1" t="s">
        <v>3</v>
      </c>
      <c r="B136" s="4" t="n">
        <v>44250</v>
      </c>
    </row>
    <row r="137" customFormat="false" ht="12.8" hidden="false" customHeight="true" outlineLevel="0" collapsed="false">
      <c r="A137" s="1" t="s">
        <v>4</v>
      </c>
      <c r="B137" s="4" t="n">
        <v>44251</v>
      </c>
    </row>
    <row r="138" customFormat="false" ht="12.8" hidden="false" customHeight="true" outlineLevel="0" collapsed="false">
      <c r="A138" s="1" t="s">
        <v>5</v>
      </c>
      <c r="B138" s="4" t="n">
        <v>44252</v>
      </c>
    </row>
    <row r="139" customFormat="false" ht="12.8" hidden="false" customHeight="true" outlineLevel="0" collapsed="false">
      <c r="A139" s="1" t="s">
        <v>6</v>
      </c>
      <c r="B139" s="4" t="n">
        <v>44253</v>
      </c>
    </row>
    <row r="140" customFormat="false" ht="12.8" hidden="false" customHeight="true" outlineLevel="0" collapsed="false">
      <c r="A140" s="1" t="s">
        <v>7</v>
      </c>
      <c r="B140" s="4" t="n">
        <v>44254</v>
      </c>
    </row>
    <row r="141" customFormat="false" ht="12.8" hidden="false" customHeight="true" outlineLevel="0" collapsed="false">
      <c r="A141" s="1" t="s">
        <v>8</v>
      </c>
      <c r="B141" s="4" t="n">
        <v>44255</v>
      </c>
    </row>
    <row r="142" customFormat="false" ht="12.8" hidden="false" customHeight="true" outlineLevel="0" collapsed="false">
      <c r="A142" s="1" t="s">
        <v>9</v>
      </c>
      <c r="B142" s="4" t="n">
        <v>44256</v>
      </c>
      <c r="D142" s="1" t="e">
        <f aca="false">AVERAGE('Bodyweight and workouts'!C136:C142)</f>
        <v>#DIV/0!</v>
      </c>
    </row>
    <row r="143" customFormat="false" ht="12.95" hidden="false" customHeight="true" outlineLevel="0" collapsed="false">
      <c r="A143" s="1" t="s">
        <v>3</v>
      </c>
      <c r="B143" s="4" t="n">
        <v>44257</v>
      </c>
    </row>
    <row r="144" customFormat="false" ht="12.8" hidden="false" customHeight="true" outlineLevel="0" collapsed="false">
      <c r="A144" s="1" t="s">
        <v>4</v>
      </c>
      <c r="B144" s="4" t="n">
        <v>44258</v>
      </c>
    </row>
    <row r="145" customFormat="false" ht="12.8" hidden="false" customHeight="true" outlineLevel="0" collapsed="false">
      <c r="A145" s="1" t="s">
        <v>5</v>
      </c>
      <c r="B145" s="4" t="n">
        <v>44259</v>
      </c>
    </row>
    <row r="146" customFormat="false" ht="12.8" hidden="false" customHeight="true" outlineLevel="0" collapsed="false">
      <c r="A146" s="1" t="s">
        <v>6</v>
      </c>
      <c r="B146" s="4" t="n">
        <v>44260</v>
      </c>
    </row>
    <row r="147" customFormat="false" ht="12.95" hidden="false" customHeight="true" outlineLevel="0" collapsed="false">
      <c r="A147" s="1" t="s">
        <v>7</v>
      </c>
      <c r="B147" s="4" t="n">
        <v>44261</v>
      </c>
    </row>
    <row r="148" customFormat="false" ht="12.8" hidden="false" customHeight="true" outlineLevel="0" collapsed="false">
      <c r="A148" s="1" t="s">
        <v>8</v>
      </c>
      <c r="B148" s="4" t="n">
        <v>44262</v>
      </c>
    </row>
    <row r="149" customFormat="false" ht="12.8" hidden="false" customHeight="true" outlineLevel="0" collapsed="false">
      <c r="A149" s="1" t="s">
        <v>9</v>
      </c>
      <c r="B149" s="4" t="n">
        <v>44263</v>
      </c>
      <c r="D149" s="1" t="e">
        <f aca="false">AVERAGE('Bodyweight and workouts'!C143:C149)</f>
        <v>#DIV/0!</v>
      </c>
    </row>
    <row r="150" customFormat="false" ht="12.8" hidden="false" customHeight="true" outlineLevel="0" collapsed="false">
      <c r="A150" s="1" t="s">
        <v>3</v>
      </c>
      <c r="B150" s="4" t="n">
        <v>44264</v>
      </c>
    </row>
    <row r="151" customFormat="false" ht="12.8" hidden="false" customHeight="true" outlineLevel="0" collapsed="false">
      <c r="A151" s="1" t="s">
        <v>4</v>
      </c>
      <c r="B151" s="4" t="n">
        <v>44265</v>
      </c>
    </row>
    <row r="152" customFormat="false" ht="12.8" hidden="false" customHeight="true" outlineLevel="0" collapsed="false">
      <c r="A152" s="1" t="s">
        <v>5</v>
      </c>
      <c r="B152" s="4" t="n">
        <v>44266</v>
      </c>
    </row>
    <row r="153" customFormat="false" ht="12.8" hidden="false" customHeight="true" outlineLevel="0" collapsed="false">
      <c r="A153" s="1" t="s">
        <v>6</v>
      </c>
      <c r="B153" s="4" t="n">
        <v>44267</v>
      </c>
    </row>
    <row r="154" customFormat="false" ht="12.95" hidden="false" customHeight="true" outlineLevel="0" collapsed="false">
      <c r="A154" s="1" t="s">
        <v>7</v>
      </c>
      <c r="B154" s="4" t="n">
        <v>44268</v>
      </c>
      <c r="Z154" s="1" t="s">
        <v>14</v>
      </c>
    </row>
    <row r="155" customFormat="false" ht="12.8" hidden="false" customHeight="true" outlineLevel="0" collapsed="false">
      <c r="A155" s="1" t="s">
        <v>8</v>
      </c>
      <c r="B155" s="4" t="n">
        <v>44269</v>
      </c>
    </row>
    <row r="156" customFormat="false" ht="12.8" hidden="false" customHeight="true" outlineLevel="0" collapsed="false">
      <c r="A156" s="1" t="s">
        <v>9</v>
      </c>
      <c r="B156" s="4" t="n">
        <v>44270</v>
      </c>
      <c r="D156" s="1" t="e">
        <f aca="false">AVERAGE('Bodyweight and workouts'!C150:C156)</f>
        <v>#DIV/0!</v>
      </c>
    </row>
    <row r="157" customFormat="false" ht="12.95" hidden="false" customHeight="true" outlineLevel="0" collapsed="false">
      <c r="A157" s="1" t="s">
        <v>3</v>
      </c>
      <c r="B157" s="4" t="n">
        <v>44271</v>
      </c>
      <c r="F157" s="3"/>
    </row>
    <row r="158" customFormat="false" ht="12.8" hidden="false" customHeight="true" outlineLevel="0" collapsed="false">
      <c r="A158" s="1" t="s">
        <v>4</v>
      </c>
      <c r="B158" s="4" t="n">
        <v>44272</v>
      </c>
    </row>
    <row r="159" customFormat="false" ht="12.8" hidden="false" customHeight="true" outlineLevel="0" collapsed="false">
      <c r="A159" s="1" t="s">
        <v>5</v>
      </c>
      <c r="B159" s="4" t="n">
        <v>44273</v>
      </c>
    </row>
    <row r="160" customFormat="false" ht="12.8" hidden="false" customHeight="true" outlineLevel="0" collapsed="false">
      <c r="A160" s="1" t="s">
        <v>6</v>
      </c>
      <c r="B160" s="4" t="n">
        <v>44274</v>
      </c>
    </row>
    <row r="161" customFormat="false" ht="12.8" hidden="false" customHeight="true" outlineLevel="0" collapsed="false">
      <c r="A161" s="1" t="s">
        <v>7</v>
      </c>
      <c r="B161" s="4" t="n">
        <v>44275</v>
      </c>
    </row>
    <row r="162" customFormat="false" ht="12.8" hidden="false" customHeight="true" outlineLevel="0" collapsed="false">
      <c r="A162" s="1" t="s">
        <v>8</v>
      </c>
      <c r="B162" s="4" t="n">
        <v>44276</v>
      </c>
    </row>
    <row r="163" customFormat="false" ht="12.8" hidden="false" customHeight="true" outlineLevel="0" collapsed="false">
      <c r="A163" s="1" t="s">
        <v>9</v>
      </c>
      <c r="B163" s="4" t="n">
        <v>44277</v>
      </c>
      <c r="D163" s="1" t="e">
        <f aca="false">AVERAGE('Bodyweight and workouts'!C157:C163)</f>
        <v>#DIV/0!</v>
      </c>
    </row>
    <row r="164" customFormat="false" ht="12.8" hidden="false" customHeight="true" outlineLevel="0" collapsed="false">
      <c r="A164" s="1" t="s">
        <v>3</v>
      </c>
      <c r="B164" s="4" t="n">
        <v>44278</v>
      </c>
      <c r="F164" s="3"/>
    </row>
    <row r="165" customFormat="false" ht="12.8" hidden="false" customHeight="true" outlineLevel="0" collapsed="false">
      <c r="A165" s="1" t="s">
        <v>4</v>
      </c>
      <c r="B165" s="4" t="n">
        <v>44279</v>
      </c>
    </row>
    <row r="166" customFormat="false" ht="12.8" hidden="false" customHeight="true" outlineLevel="0" collapsed="false">
      <c r="A166" s="1" t="s">
        <v>5</v>
      </c>
      <c r="B166" s="4" t="n">
        <v>44280</v>
      </c>
    </row>
    <row r="167" customFormat="false" ht="12.8" hidden="false" customHeight="true" outlineLevel="0" collapsed="false">
      <c r="A167" s="1" t="s">
        <v>6</v>
      </c>
      <c r="B167" s="4" t="n">
        <v>44281</v>
      </c>
    </row>
    <row r="168" customFormat="false" ht="12.8" hidden="false" customHeight="true" outlineLevel="0" collapsed="false">
      <c r="A168" s="1" t="s">
        <v>7</v>
      </c>
      <c r="B168" s="4" t="n">
        <v>44282</v>
      </c>
    </row>
    <row r="169" customFormat="false" ht="12.8" hidden="false" customHeight="true" outlineLevel="0" collapsed="false">
      <c r="A169" s="1" t="s">
        <v>8</v>
      </c>
      <c r="B169" s="4" t="n">
        <v>44283</v>
      </c>
      <c r="R169" s="6"/>
      <c r="U169" s="6"/>
    </row>
    <row r="170" customFormat="false" ht="12.8" hidden="false" customHeight="true" outlineLevel="0" collapsed="false">
      <c r="A170" s="1" t="s">
        <v>9</v>
      </c>
      <c r="B170" s="4" t="n">
        <v>44284</v>
      </c>
      <c r="D170" s="1" t="e">
        <f aca="false">AVERAGE('Bodyweight and workouts'!C164:C170)</f>
        <v>#DIV/0!</v>
      </c>
      <c r="R170" s="6"/>
      <c r="U170" s="6"/>
    </row>
    <row r="171" customFormat="false" ht="12.8" hidden="false" customHeight="true" outlineLevel="0" collapsed="false">
      <c r="A171" s="1" t="s">
        <v>3</v>
      </c>
      <c r="B171" s="4" t="n">
        <v>44285</v>
      </c>
      <c r="F171" s="3"/>
      <c r="R171" s="6"/>
      <c r="U171" s="6"/>
    </row>
    <row r="172" customFormat="false" ht="12.8" hidden="false" customHeight="true" outlineLevel="0" collapsed="false">
      <c r="A172" s="1" t="s">
        <v>4</v>
      </c>
      <c r="B172" s="4" t="n">
        <v>44286</v>
      </c>
      <c r="R172" s="6"/>
      <c r="U172" s="6"/>
    </row>
    <row r="173" customFormat="false" ht="12.8" hidden="false" customHeight="true" outlineLevel="0" collapsed="false">
      <c r="A173" s="1" t="s">
        <v>5</v>
      </c>
      <c r="B173" s="4" t="n">
        <v>44287</v>
      </c>
      <c r="Q173" s="3"/>
      <c r="R173" s="7"/>
      <c r="S173" s="3"/>
      <c r="U173" s="7"/>
      <c r="V173" s="3"/>
    </row>
    <row r="174" customFormat="false" ht="12.8" hidden="false" customHeight="true" outlineLevel="0" collapsed="false">
      <c r="A174" s="1" t="s">
        <v>6</v>
      </c>
      <c r="B174" s="4" t="n">
        <v>44288</v>
      </c>
      <c r="R174" s="6"/>
      <c r="U174" s="6"/>
    </row>
    <row r="175" customFormat="false" ht="12.8" hidden="false" customHeight="true" outlineLevel="0" collapsed="false">
      <c r="A175" s="1" t="s">
        <v>7</v>
      </c>
      <c r="B175" s="4" t="n">
        <v>44289</v>
      </c>
      <c r="R175" s="6"/>
      <c r="U175" s="6"/>
    </row>
    <row r="176" customFormat="false" ht="12.8" hidden="false" customHeight="true" outlineLevel="0" collapsed="false">
      <c r="A176" s="1" t="s">
        <v>8</v>
      </c>
      <c r="B176" s="4" t="n">
        <v>44290</v>
      </c>
    </row>
    <row r="177" customFormat="false" ht="12.8" hidden="false" customHeight="true" outlineLevel="0" collapsed="false">
      <c r="A177" s="1" t="s">
        <v>9</v>
      </c>
      <c r="B177" s="4" t="n">
        <v>44291</v>
      </c>
      <c r="D177" s="1" t="e">
        <f aca="false">AVERAGE('Bodyweight and workouts'!C171:C177)</f>
        <v>#DIV/0!</v>
      </c>
    </row>
    <row r="178" customFormat="false" ht="12.8" hidden="false" customHeight="true" outlineLevel="0" collapsed="false">
      <c r="A178" s="1" t="s">
        <v>3</v>
      </c>
      <c r="B178" s="4" t="n">
        <v>44292</v>
      </c>
      <c r="F178" s="3"/>
    </row>
    <row r="179" customFormat="false" ht="12.8" hidden="false" customHeight="true" outlineLevel="0" collapsed="false">
      <c r="A179" s="1" t="s">
        <v>4</v>
      </c>
      <c r="B179" s="4" t="n">
        <v>44293</v>
      </c>
    </row>
    <row r="180" customFormat="false" ht="12.8" hidden="false" customHeight="true" outlineLevel="0" collapsed="false">
      <c r="A180" s="1" t="s">
        <v>5</v>
      </c>
      <c r="B180" s="4" t="n">
        <v>44294</v>
      </c>
    </row>
    <row r="181" customFormat="false" ht="12.8" hidden="false" customHeight="true" outlineLevel="0" collapsed="false">
      <c r="A181" s="1" t="s">
        <v>6</v>
      </c>
      <c r="B181" s="4" t="n">
        <v>44295</v>
      </c>
      <c r="U181" s="8"/>
    </row>
    <row r="182" customFormat="false" ht="12.8" hidden="false" customHeight="true" outlineLevel="0" collapsed="false">
      <c r="A182" s="1" t="s">
        <v>7</v>
      </c>
      <c r="B182" s="4" t="n">
        <v>44296</v>
      </c>
    </row>
    <row r="183" customFormat="false" ht="12.8" hidden="false" customHeight="true" outlineLevel="0" collapsed="false">
      <c r="A183" s="1" t="s">
        <v>8</v>
      </c>
      <c r="B183" s="4" t="n">
        <v>44297</v>
      </c>
    </row>
    <row r="184" customFormat="false" ht="12.8" hidden="false" customHeight="true" outlineLevel="0" collapsed="false">
      <c r="A184" s="1" t="s">
        <v>9</v>
      </c>
      <c r="B184" s="4" t="n">
        <v>44298</v>
      </c>
      <c r="D184" s="1" t="e">
        <f aca="false">AVERAGE('Bodyweight and workouts'!C178:C184)</f>
        <v>#DIV/0!</v>
      </c>
    </row>
    <row r="185" customFormat="false" ht="12.95" hidden="false" customHeight="true" outlineLevel="0" collapsed="false">
      <c r="A185" s="1" t="s">
        <v>3</v>
      </c>
      <c r="B185" s="4" t="n">
        <v>44299</v>
      </c>
      <c r="F185" s="3"/>
      <c r="Z185" s="1" t="s">
        <v>15</v>
      </c>
    </row>
    <row r="186" customFormat="false" ht="12.8" hidden="false" customHeight="true" outlineLevel="0" collapsed="false">
      <c r="A186" s="1" t="s">
        <v>4</v>
      </c>
      <c r="B186" s="4" t="n">
        <v>44300</v>
      </c>
      <c r="S186" s="3"/>
    </row>
    <row r="187" customFormat="false" ht="12.8" hidden="false" customHeight="true" outlineLevel="0" collapsed="false">
      <c r="A187" s="1" t="s">
        <v>5</v>
      </c>
      <c r="B187" s="4" t="n">
        <v>44301</v>
      </c>
      <c r="S187" s="3"/>
    </row>
    <row r="188" customFormat="false" ht="12.8" hidden="false" customHeight="true" outlineLevel="0" collapsed="false">
      <c r="A188" s="1" t="s">
        <v>6</v>
      </c>
      <c r="B188" s="4" t="n">
        <v>44302</v>
      </c>
      <c r="S188" s="3"/>
    </row>
    <row r="189" customFormat="false" ht="12.8" hidden="false" customHeight="true" outlineLevel="0" collapsed="false">
      <c r="A189" s="1" t="s">
        <v>7</v>
      </c>
      <c r="B189" s="4" t="n">
        <v>44303</v>
      </c>
      <c r="S189" s="3"/>
    </row>
    <row r="190" customFormat="false" ht="12.8" hidden="false" customHeight="true" outlineLevel="0" collapsed="false">
      <c r="A190" s="1" t="s">
        <v>8</v>
      </c>
      <c r="B190" s="4" t="n">
        <v>44304</v>
      </c>
      <c r="S190" s="3"/>
    </row>
    <row r="191" customFormat="false" ht="12.8" hidden="false" customHeight="true" outlineLevel="0" collapsed="false">
      <c r="A191" s="1" t="s">
        <v>9</v>
      </c>
      <c r="B191" s="4" t="n">
        <v>44305</v>
      </c>
      <c r="D191" s="1" t="e">
        <f aca="false">AVERAGE('Bodyweight and workouts'!C185:C191)</f>
        <v>#DIV/0!</v>
      </c>
      <c r="S191" s="3"/>
    </row>
    <row r="192" customFormat="false" ht="12.8" hidden="false" customHeight="true" outlineLevel="0" collapsed="false">
      <c r="A192" s="1" t="s">
        <v>3</v>
      </c>
      <c r="B192" s="4" t="n">
        <v>44306</v>
      </c>
    </row>
    <row r="193" customFormat="false" ht="12.8" hidden="false" customHeight="true" outlineLevel="0" collapsed="false">
      <c r="A193" s="1" t="s">
        <v>4</v>
      </c>
      <c r="B193" s="4" t="n">
        <v>44307</v>
      </c>
    </row>
    <row r="194" customFormat="false" ht="12.8" hidden="false" customHeight="true" outlineLevel="0" collapsed="false">
      <c r="A194" s="1" t="s">
        <v>5</v>
      </c>
      <c r="B194" s="4" t="n">
        <v>44308</v>
      </c>
    </row>
    <row r="195" customFormat="false" ht="12.8" hidden="false" customHeight="true" outlineLevel="0" collapsed="false">
      <c r="A195" s="1" t="s">
        <v>6</v>
      </c>
      <c r="B195" s="4" t="n">
        <v>44309</v>
      </c>
    </row>
    <row r="196" customFormat="false" ht="12.8" hidden="false" customHeight="true" outlineLevel="0" collapsed="false">
      <c r="A196" s="1" t="s">
        <v>7</v>
      </c>
      <c r="B196" s="4" t="n">
        <v>44310</v>
      </c>
    </row>
    <row r="197" customFormat="false" ht="12.8" hidden="false" customHeight="true" outlineLevel="0" collapsed="false">
      <c r="A197" s="1" t="s">
        <v>8</v>
      </c>
      <c r="B197" s="4" t="n">
        <v>44311</v>
      </c>
    </row>
    <row r="198" customFormat="false" ht="12.8" hidden="false" customHeight="true" outlineLevel="0" collapsed="false">
      <c r="A198" s="1" t="s">
        <v>9</v>
      </c>
      <c r="B198" s="4" t="n">
        <v>44312</v>
      </c>
      <c r="D198" s="1" t="e">
        <f aca="false">AVERAGE('Bodyweight and workouts'!C192:C198)</f>
        <v>#DIV/0!</v>
      </c>
    </row>
    <row r="199" customFormat="false" ht="12.8" hidden="false" customHeight="true" outlineLevel="0" collapsed="false">
      <c r="A199" s="1" t="s">
        <v>3</v>
      </c>
      <c r="B199" s="4" t="n">
        <v>44313</v>
      </c>
    </row>
    <row r="200" customFormat="false" ht="12.8" hidden="false" customHeight="true" outlineLevel="0" collapsed="false">
      <c r="A200" s="1" t="s">
        <v>4</v>
      </c>
      <c r="B200" s="4" t="n">
        <v>44314</v>
      </c>
    </row>
    <row r="201" customFormat="false" ht="12.8" hidden="false" customHeight="true" outlineLevel="0" collapsed="false">
      <c r="A201" s="1" t="s">
        <v>5</v>
      </c>
      <c r="B201" s="4" t="n">
        <v>44315</v>
      </c>
      <c r="AA201" s="3"/>
    </row>
    <row r="202" customFormat="false" ht="12.8" hidden="false" customHeight="true" outlineLevel="0" collapsed="false">
      <c r="A202" s="1" t="s">
        <v>6</v>
      </c>
      <c r="B202" s="4" t="n">
        <v>44316</v>
      </c>
    </row>
    <row r="203" customFormat="false" ht="12.8" hidden="false" customHeight="true" outlineLevel="0" collapsed="false">
      <c r="A203" s="1" t="s">
        <v>7</v>
      </c>
      <c r="B203" s="4" t="n">
        <v>44317</v>
      </c>
    </row>
    <row r="204" customFormat="false" ht="12.8" hidden="false" customHeight="true" outlineLevel="0" collapsed="false">
      <c r="A204" s="1" t="s">
        <v>8</v>
      </c>
      <c r="B204" s="4" t="n">
        <v>44318</v>
      </c>
    </row>
    <row r="205" customFormat="false" ht="12.8" hidden="false" customHeight="true" outlineLevel="0" collapsed="false">
      <c r="A205" s="1" t="s">
        <v>9</v>
      </c>
      <c r="B205" s="4" t="n">
        <v>44319</v>
      </c>
      <c r="D205" s="1" t="e">
        <f aca="false">AVERAGE('Bodyweight and workouts'!C199:C205)</f>
        <v>#DIV/0!</v>
      </c>
    </row>
    <row r="206" customFormat="false" ht="12.8" hidden="false" customHeight="true" outlineLevel="0" collapsed="false">
      <c r="A206" s="1" t="s">
        <v>3</v>
      </c>
      <c r="B206" s="4" t="n">
        <v>44320</v>
      </c>
    </row>
    <row r="207" customFormat="false" ht="12.8" hidden="false" customHeight="true" outlineLevel="0" collapsed="false">
      <c r="A207" s="1" t="s">
        <v>4</v>
      </c>
      <c r="B207" s="4" t="n">
        <v>44321</v>
      </c>
    </row>
    <row r="208" customFormat="false" ht="12.8" hidden="false" customHeight="true" outlineLevel="0" collapsed="false">
      <c r="A208" s="1" t="s">
        <v>5</v>
      </c>
      <c r="B208" s="4" t="n">
        <v>44322</v>
      </c>
    </row>
    <row r="209" customFormat="false" ht="12.8" hidden="false" customHeight="true" outlineLevel="0" collapsed="false">
      <c r="A209" s="1" t="s">
        <v>6</v>
      </c>
      <c r="B209" s="4" t="n">
        <v>44323</v>
      </c>
    </row>
    <row r="210" customFormat="false" ht="12.8" hidden="false" customHeight="true" outlineLevel="0" collapsed="false">
      <c r="A210" s="1" t="s">
        <v>7</v>
      </c>
      <c r="B210" s="4" t="n">
        <v>44324</v>
      </c>
    </row>
    <row r="211" customFormat="false" ht="12.8" hidden="false" customHeight="true" outlineLevel="0" collapsed="false">
      <c r="A211" s="1" t="s">
        <v>8</v>
      </c>
      <c r="B211" s="4" t="n">
        <v>44325</v>
      </c>
    </row>
    <row r="212" customFormat="false" ht="12.8" hidden="false" customHeight="true" outlineLevel="0" collapsed="false">
      <c r="A212" s="1" t="s">
        <v>9</v>
      </c>
      <c r="B212" s="4" t="n">
        <v>44326</v>
      </c>
      <c r="D212" s="1" t="e">
        <f aca="false">AVERAGE('Bodyweight and workouts'!C206:C212)</f>
        <v>#DIV/0!</v>
      </c>
    </row>
    <row r="213" customFormat="false" ht="12.8" hidden="false" customHeight="true" outlineLevel="0" collapsed="false">
      <c r="A213" s="1" t="s">
        <v>3</v>
      </c>
      <c r="B213" s="4" t="n">
        <v>44327</v>
      </c>
    </row>
    <row r="214" customFormat="false" ht="12.8" hidden="false" customHeight="true" outlineLevel="0" collapsed="false">
      <c r="A214" s="1" t="s">
        <v>4</v>
      </c>
      <c r="B214" s="4" t="n">
        <v>44328</v>
      </c>
    </row>
    <row r="215" customFormat="false" ht="12.95" hidden="false" customHeight="true" outlineLevel="0" collapsed="false">
      <c r="A215" s="1" t="s">
        <v>5</v>
      </c>
      <c r="B215" s="4" t="n">
        <v>44329</v>
      </c>
      <c r="Z215" s="1" t="s">
        <v>16</v>
      </c>
    </row>
    <row r="216" customFormat="false" ht="12.8" hidden="false" customHeight="true" outlineLevel="0" collapsed="false">
      <c r="A216" s="1" t="s">
        <v>6</v>
      </c>
      <c r="B216" s="4" t="n">
        <v>44330</v>
      </c>
    </row>
    <row r="217" customFormat="false" ht="12.8" hidden="false" customHeight="true" outlineLevel="0" collapsed="false">
      <c r="A217" s="1" t="s">
        <v>7</v>
      </c>
      <c r="B217" s="4" t="n">
        <v>44331</v>
      </c>
    </row>
    <row r="218" customFormat="false" ht="12.8" hidden="false" customHeight="true" outlineLevel="0" collapsed="false">
      <c r="A218" s="1" t="s">
        <v>8</v>
      </c>
      <c r="B218" s="4" t="n">
        <v>44332</v>
      </c>
    </row>
    <row r="219" customFormat="false" ht="12.95" hidden="false" customHeight="true" outlineLevel="0" collapsed="false">
      <c r="A219" s="1" t="s">
        <v>9</v>
      </c>
      <c r="B219" s="4" t="n">
        <v>44333</v>
      </c>
      <c r="D219" s="1" t="e">
        <f aca="false">AVERAGE('Bodyweight and workouts'!C213:C219)</f>
        <v>#DIV/0!</v>
      </c>
    </row>
    <row r="220" customFormat="false" ht="12.8" hidden="false" customHeight="true" outlineLevel="0" collapsed="false">
      <c r="A220" s="1" t="s">
        <v>3</v>
      </c>
      <c r="B220" s="4" t="n">
        <v>44334</v>
      </c>
    </row>
    <row r="221" customFormat="false" ht="12.8" hidden="false" customHeight="true" outlineLevel="0" collapsed="false">
      <c r="A221" s="1" t="s">
        <v>4</v>
      </c>
      <c r="B221" s="4" t="n">
        <v>44335</v>
      </c>
    </row>
    <row r="222" customFormat="false" ht="12.8" hidden="false" customHeight="true" outlineLevel="0" collapsed="false">
      <c r="A222" s="1" t="s">
        <v>5</v>
      </c>
      <c r="B222" s="4" t="n">
        <v>44336</v>
      </c>
    </row>
    <row r="223" customFormat="false" ht="12.8" hidden="false" customHeight="true" outlineLevel="0" collapsed="false">
      <c r="A223" s="1" t="s">
        <v>6</v>
      </c>
      <c r="B223" s="4" t="n">
        <v>44337</v>
      </c>
      <c r="S223" s="3"/>
    </row>
    <row r="224" customFormat="false" ht="12.8" hidden="false" customHeight="true" outlineLevel="0" collapsed="false">
      <c r="A224" s="1" t="s">
        <v>7</v>
      </c>
      <c r="B224" s="4" t="n">
        <v>44338</v>
      </c>
    </row>
    <row r="225" customFormat="false" ht="12.8" hidden="false" customHeight="true" outlineLevel="0" collapsed="false">
      <c r="A225" s="1" t="s">
        <v>8</v>
      </c>
      <c r="B225" s="4" t="n">
        <v>44339</v>
      </c>
    </row>
    <row r="226" customFormat="false" ht="12.8" hidden="false" customHeight="true" outlineLevel="0" collapsed="false">
      <c r="A226" s="1" t="s">
        <v>9</v>
      </c>
      <c r="B226" s="4" t="n">
        <v>44340</v>
      </c>
      <c r="D226" s="1" t="e">
        <f aca="false">AVERAGE('Bodyweight and workouts'!C220:C226)</f>
        <v>#DIV/0!</v>
      </c>
    </row>
    <row r="227" customFormat="false" ht="12.8" hidden="false" customHeight="true" outlineLevel="0" collapsed="false">
      <c r="A227" s="1" t="s">
        <v>3</v>
      </c>
      <c r="B227" s="4" t="n">
        <v>44341</v>
      </c>
    </row>
    <row r="228" customFormat="false" ht="12.8" hidden="false" customHeight="true" outlineLevel="0" collapsed="false">
      <c r="A228" s="1" t="s">
        <v>4</v>
      </c>
      <c r="B228" s="4" t="n">
        <v>44342</v>
      </c>
    </row>
    <row r="229" customFormat="false" ht="12.8" hidden="false" customHeight="true" outlineLevel="0" collapsed="false">
      <c r="A229" s="1" t="s">
        <v>5</v>
      </c>
      <c r="B229" s="4" t="n">
        <v>44343</v>
      </c>
    </row>
    <row r="230" customFormat="false" ht="12.8" hidden="false" customHeight="true" outlineLevel="0" collapsed="false">
      <c r="A230" s="1" t="s">
        <v>6</v>
      </c>
      <c r="B230" s="4" t="n">
        <v>44344</v>
      </c>
      <c r="N230" s="2"/>
    </row>
    <row r="231" customFormat="false" ht="12.8" hidden="false" customHeight="true" outlineLevel="0" collapsed="false">
      <c r="A231" s="1" t="s">
        <v>7</v>
      </c>
      <c r="B231" s="4" t="n">
        <v>44345</v>
      </c>
    </row>
    <row r="232" customFormat="false" ht="12.8" hidden="false" customHeight="true" outlineLevel="0" collapsed="false">
      <c r="A232" s="1" t="s">
        <v>8</v>
      </c>
      <c r="B232" s="4" t="n">
        <v>44346</v>
      </c>
    </row>
    <row r="233" customFormat="false" ht="12.8" hidden="false" customHeight="true" outlineLevel="0" collapsed="false">
      <c r="A233" s="1" t="s">
        <v>9</v>
      </c>
      <c r="B233" s="4" t="n">
        <v>44347</v>
      </c>
      <c r="D233" s="1" t="e">
        <f aca="false">AVERAGE('Bodyweight and workouts'!C227:C233)</f>
        <v>#DIV/0!</v>
      </c>
    </row>
    <row r="234" customFormat="false" ht="12.8" hidden="false" customHeight="true" outlineLevel="0" collapsed="false">
      <c r="A234" s="1" t="s">
        <v>3</v>
      </c>
      <c r="B234" s="4" t="n">
        <v>44348</v>
      </c>
    </row>
    <row r="235" customFormat="false" ht="12.8" hidden="false" customHeight="true" outlineLevel="0" collapsed="false">
      <c r="A235" s="1" t="s">
        <v>4</v>
      </c>
      <c r="B235" s="4" t="n">
        <v>44349</v>
      </c>
      <c r="L235" s="2"/>
    </row>
    <row r="236" customFormat="false" ht="12.8" hidden="false" customHeight="true" outlineLevel="0" collapsed="false">
      <c r="A236" s="1" t="s">
        <v>5</v>
      </c>
      <c r="B236" s="4" t="n">
        <v>44350</v>
      </c>
    </row>
    <row r="237" customFormat="false" ht="12.8" hidden="false" customHeight="true" outlineLevel="0" collapsed="false">
      <c r="A237" s="1" t="s">
        <v>6</v>
      </c>
      <c r="B237" s="4" t="n">
        <v>44351</v>
      </c>
    </row>
    <row r="238" customFormat="false" ht="12.8" hidden="false" customHeight="true" outlineLevel="0" collapsed="false">
      <c r="A238" s="1" t="s">
        <v>7</v>
      </c>
      <c r="B238" s="4" t="n">
        <v>44352</v>
      </c>
    </row>
    <row r="239" customFormat="false" ht="12.8" hidden="false" customHeight="true" outlineLevel="0" collapsed="false">
      <c r="A239" s="1" t="s">
        <v>8</v>
      </c>
      <c r="B239" s="4" t="n">
        <v>44353</v>
      </c>
    </row>
    <row r="240" customFormat="false" ht="12.95" hidden="false" customHeight="true" outlineLevel="0" collapsed="false">
      <c r="A240" s="1" t="s">
        <v>9</v>
      </c>
      <c r="B240" s="4" t="n">
        <v>44354</v>
      </c>
      <c r="D240" s="1" t="e">
        <f aca="false">AVERAGE('Bodyweight and workouts'!C234:C240)</f>
        <v>#DIV/0!</v>
      </c>
      <c r="S240" s="3"/>
      <c r="W240" s="2"/>
    </row>
    <row r="241" customFormat="false" ht="12.8" hidden="false" customHeight="true" outlineLevel="0" collapsed="false">
      <c r="A241" s="1" t="s">
        <v>3</v>
      </c>
      <c r="B241" s="4" t="n">
        <v>44355</v>
      </c>
    </row>
    <row r="242" customFormat="false" ht="12.8" hidden="false" customHeight="true" outlineLevel="0" collapsed="false">
      <c r="A242" s="1" t="s">
        <v>4</v>
      </c>
      <c r="B242" s="4" t="n">
        <v>44356</v>
      </c>
    </row>
    <row r="243" customFormat="false" ht="12.8" hidden="false" customHeight="true" outlineLevel="0" collapsed="false">
      <c r="A243" s="1" t="s">
        <v>5</v>
      </c>
      <c r="B243" s="4" t="n">
        <v>44357</v>
      </c>
    </row>
    <row r="244" customFormat="false" ht="12.8" hidden="false" customHeight="true" outlineLevel="0" collapsed="false">
      <c r="A244" s="1" t="s">
        <v>6</v>
      </c>
      <c r="B244" s="4" t="n">
        <v>44358</v>
      </c>
    </row>
    <row r="245" customFormat="false" ht="12.8" hidden="false" customHeight="true" outlineLevel="0" collapsed="false">
      <c r="A245" s="1" t="s">
        <v>7</v>
      </c>
      <c r="B245" s="4" t="n">
        <v>44359</v>
      </c>
    </row>
    <row r="246" customFormat="false" ht="12.95" hidden="false" customHeight="true" outlineLevel="0" collapsed="false">
      <c r="A246" s="1" t="s">
        <v>8</v>
      </c>
      <c r="B246" s="4" t="n">
        <v>44360</v>
      </c>
      <c r="Z246" s="1" t="s">
        <v>17</v>
      </c>
    </row>
    <row r="247" customFormat="false" ht="12.8" hidden="false" customHeight="true" outlineLevel="0" collapsed="false">
      <c r="A247" s="1" t="s">
        <v>9</v>
      </c>
      <c r="B247" s="4" t="n">
        <v>44361</v>
      </c>
      <c r="D247" s="1" t="e">
        <f aca="false">AVERAGE('Bodyweight and workouts'!C241:C247)</f>
        <v>#DIV/0!</v>
      </c>
    </row>
    <row r="248" customFormat="false" ht="12.8" hidden="false" customHeight="true" outlineLevel="0" collapsed="false">
      <c r="A248" s="1" t="s">
        <v>3</v>
      </c>
      <c r="B248" s="4" t="n">
        <v>44362</v>
      </c>
    </row>
    <row r="249" customFormat="false" ht="12.8" hidden="false" customHeight="true" outlineLevel="0" collapsed="false">
      <c r="A249" s="1" t="s">
        <v>4</v>
      </c>
      <c r="B249" s="4" t="n">
        <v>44363</v>
      </c>
      <c r="F249" s="2"/>
    </row>
    <row r="250" customFormat="false" ht="12.8" hidden="false" customHeight="true" outlineLevel="0" collapsed="false">
      <c r="A250" s="1" t="s">
        <v>5</v>
      </c>
      <c r="B250" s="4" t="n">
        <v>44364</v>
      </c>
    </row>
    <row r="251" customFormat="false" ht="12.95" hidden="false" customHeight="true" outlineLevel="0" collapsed="false">
      <c r="A251" s="1" t="s">
        <v>6</v>
      </c>
      <c r="B251" s="4" t="n">
        <v>44365</v>
      </c>
    </row>
    <row r="252" customFormat="false" ht="12.8" hidden="false" customHeight="true" outlineLevel="0" collapsed="false">
      <c r="A252" s="1" t="s">
        <v>7</v>
      </c>
      <c r="B252" s="4" t="n">
        <v>44366</v>
      </c>
    </row>
    <row r="253" customFormat="false" ht="12.8" hidden="false" customHeight="true" outlineLevel="0" collapsed="false">
      <c r="A253" s="1" t="s">
        <v>8</v>
      </c>
      <c r="B253" s="4" t="n">
        <v>44367</v>
      </c>
    </row>
    <row r="254" customFormat="false" ht="12.8" hidden="false" customHeight="true" outlineLevel="0" collapsed="false">
      <c r="A254" s="1" t="s">
        <v>9</v>
      </c>
      <c r="B254" s="4" t="n">
        <v>44368</v>
      </c>
      <c r="D254" s="1" t="e">
        <f aca="false">AVERAGE('Bodyweight and workouts'!C248:C254)</f>
        <v>#DIV/0!</v>
      </c>
    </row>
    <row r="255" customFormat="false" ht="12.8" hidden="false" customHeight="true" outlineLevel="0" collapsed="false">
      <c r="A255" s="1" t="s">
        <v>3</v>
      </c>
      <c r="B255" s="4" t="n">
        <v>44369</v>
      </c>
    </row>
    <row r="256" customFormat="false" ht="12.8" hidden="false" customHeight="true" outlineLevel="0" collapsed="false">
      <c r="A256" s="1" t="s">
        <v>4</v>
      </c>
      <c r="B256" s="4" t="n">
        <v>44370</v>
      </c>
    </row>
    <row r="257" customFormat="false" ht="12.95" hidden="false" customHeight="true" outlineLevel="0" collapsed="false">
      <c r="A257" s="1" t="s">
        <v>5</v>
      </c>
      <c r="B257" s="4" t="n">
        <v>44371</v>
      </c>
      <c r="S257" s="3"/>
    </row>
    <row r="258" customFormat="false" ht="12.8" hidden="false" customHeight="true" outlineLevel="0" collapsed="false">
      <c r="A258" s="1" t="s">
        <v>6</v>
      </c>
      <c r="B258" s="4" t="n">
        <v>44372</v>
      </c>
    </row>
    <row r="259" customFormat="false" ht="12.8" hidden="false" customHeight="true" outlineLevel="0" collapsed="false">
      <c r="A259" s="1" t="s">
        <v>7</v>
      </c>
      <c r="B259" s="4" t="n">
        <v>44373</v>
      </c>
    </row>
    <row r="260" customFormat="false" ht="12.8" hidden="false" customHeight="true" outlineLevel="0" collapsed="false">
      <c r="A260" s="1" t="s">
        <v>8</v>
      </c>
      <c r="B260" s="4" t="n">
        <v>44374</v>
      </c>
    </row>
    <row r="261" customFormat="false" ht="12.95" hidden="false" customHeight="true" outlineLevel="0" collapsed="false">
      <c r="A261" s="1" t="s">
        <v>9</v>
      </c>
      <c r="B261" s="4" t="n">
        <v>44375</v>
      </c>
      <c r="D261" s="1" t="e">
        <f aca="false">AVERAGE('Bodyweight and workouts'!C255:C261)</f>
        <v>#DIV/0!</v>
      </c>
    </row>
    <row r="262" customFormat="false" ht="12.8" hidden="false" customHeight="true" outlineLevel="0" collapsed="false">
      <c r="A262" s="1" t="s">
        <v>3</v>
      </c>
      <c r="B262" s="4" t="n">
        <v>44376</v>
      </c>
    </row>
    <row r="263" customFormat="false" ht="12.8" hidden="false" customHeight="true" outlineLevel="0" collapsed="false">
      <c r="A263" s="1" t="s">
        <v>4</v>
      </c>
      <c r="B263" s="4" t="n">
        <v>44377</v>
      </c>
      <c r="W263" s="3"/>
    </row>
    <row r="264" customFormat="false" ht="12.8" hidden="false" customHeight="true" outlineLevel="0" collapsed="false">
      <c r="A264" s="1" t="s">
        <v>5</v>
      </c>
      <c r="B264" s="4" t="n">
        <v>44378</v>
      </c>
    </row>
    <row r="265" customFormat="false" ht="12.8" hidden="false" customHeight="true" outlineLevel="0" collapsed="false">
      <c r="A265" s="1" t="s">
        <v>6</v>
      </c>
      <c r="B265" s="4" t="n">
        <v>44379</v>
      </c>
    </row>
    <row r="266" customFormat="false" ht="12.8" hidden="false" customHeight="true" outlineLevel="0" collapsed="false">
      <c r="A266" s="1" t="s">
        <v>7</v>
      </c>
      <c r="B266" s="4" t="n">
        <v>44380</v>
      </c>
    </row>
    <row r="267" customFormat="false" ht="12.8" hidden="false" customHeight="true" outlineLevel="0" collapsed="false">
      <c r="A267" s="1" t="s">
        <v>8</v>
      </c>
      <c r="B267" s="4" t="n">
        <v>44381</v>
      </c>
    </row>
    <row r="268" customFormat="false" ht="12.8" hidden="false" customHeight="true" outlineLevel="0" collapsed="false">
      <c r="A268" s="1" t="s">
        <v>9</v>
      </c>
      <c r="B268" s="4" t="n">
        <v>44382</v>
      </c>
      <c r="D268" s="1" t="e">
        <f aca="false">AVERAGE('Bodyweight and workouts'!C262:C268)</f>
        <v>#DIV/0!</v>
      </c>
    </row>
    <row r="269" customFormat="false" ht="12.8" hidden="false" customHeight="true" outlineLevel="0" collapsed="false">
      <c r="A269" s="1" t="s">
        <v>3</v>
      </c>
      <c r="B269" s="4" t="n">
        <v>44383</v>
      </c>
    </row>
    <row r="270" customFormat="false" ht="12.95" hidden="false" customHeight="true" outlineLevel="0" collapsed="false">
      <c r="A270" s="1" t="s">
        <v>4</v>
      </c>
      <c r="B270" s="4" t="n">
        <v>44384</v>
      </c>
    </row>
    <row r="271" customFormat="false" ht="12.8" hidden="false" customHeight="true" outlineLevel="0" collapsed="false">
      <c r="A271" s="1" t="s">
        <v>5</v>
      </c>
      <c r="B271" s="4" t="n">
        <v>44385</v>
      </c>
    </row>
    <row r="272" customFormat="false" ht="12.8" hidden="false" customHeight="true" outlineLevel="0" collapsed="false">
      <c r="A272" s="1" t="s">
        <v>6</v>
      </c>
      <c r="B272" s="4" t="n">
        <v>44386</v>
      </c>
    </row>
    <row r="273" customFormat="false" ht="12.8" hidden="false" customHeight="true" outlineLevel="0" collapsed="false">
      <c r="A273" s="1" t="s">
        <v>7</v>
      </c>
      <c r="B273" s="4" t="n">
        <v>44387</v>
      </c>
    </row>
    <row r="274" customFormat="false" ht="12.8" hidden="false" customHeight="true" outlineLevel="0" collapsed="false">
      <c r="A274" s="1" t="s">
        <v>8</v>
      </c>
      <c r="B274" s="4" t="n">
        <v>44388</v>
      </c>
    </row>
    <row r="275" customFormat="false" ht="12.8" hidden="false" customHeight="true" outlineLevel="0" collapsed="false">
      <c r="A275" s="1" t="s">
        <v>9</v>
      </c>
      <c r="B275" s="4" t="n">
        <v>44389</v>
      </c>
      <c r="D275" s="1" t="e">
        <f aca="false">AVERAGE('Bodyweight and workouts'!C269:C275)</f>
        <v>#DIV/0!</v>
      </c>
    </row>
    <row r="276" customFormat="false" ht="12.95" hidden="false" customHeight="true" outlineLevel="0" collapsed="false">
      <c r="A276" s="1" t="s">
        <v>3</v>
      </c>
      <c r="B276" s="4" t="n">
        <v>44390</v>
      </c>
    </row>
    <row r="277" customFormat="false" ht="12.8" hidden="false" customHeight="true" outlineLevel="0" collapsed="false">
      <c r="A277" s="1" t="s">
        <v>4</v>
      </c>
      <c r="B277" s="4" t="n">
        <v>44391</v>
      </c>
      <c r="N277" s="2"/>
    </row>
    <row r="278" customFormat="false" ht="12.8" hidden="false" customHeight="true" outlineLevel="0" collapsed="false">
      <c r="A278" s="1" t="s">
        <v>5</v>
      </c>
      <c r="B278" s="4" t="n">
        <v>44392</v>
      </c>
    </row>
    <row r="279" customFormat="false" ht="12.8" hidden="false" customHeight="true" outlineLevel="0" collapsed="false">
      <c r="A279" s="1" t="s">
        <v>6</v>
      </c>
      <c r="B279" s="4" t="n">
        <v>44393</v>
      </c>
    </row>
    <row r="280" customFormat="false" ht="12.8" hidden="false" customHeight="true" outlineLevel="0" collapsed="false">
      <c r="A280" s="1" t="s">
        <v>7</v>
      </c>
      <c r="B280" s="4" t="n">
        <v>44394</v>
      </c>
    </row>
    <row r="281" customFormat="false" ht="12.8" hidden="false" customHeight="true" outlineLevel="0" collapsed="false">
      <c r="A281" s="1" t="s">
        <v>8</v>
      </c>
      <c r="B281" s="4" t="n">
        <v>44395</v>
      </c>
    </row>
    <row r="282" customFormat="false" ht="12.8" hidden="false" customHeight="true" outlineLevel="0" collapsed="false">
      <c r="A282" s="1" t="s">
        <v>9</v>
      </c>
      <c r="B282" s="4" t="n">
        <v>44396</v>
      </c>
      <c r="D282" s="1" t="e">
        <f aca="false">AVERAGE('Bodyweight and workouts'!C276:C282)</f>
        <v>#DIV/0!</v>
      </c>
    </row>
    <row r="283" customFormat="false" ht="12.8" hidden="false" customHeight="true" outlineLevel="0" collapsed="false">
      <c r="A283" s="1" t="s">
        <v>3</v>
      </c>
      <c r="B283" s="4" t="n">
        <v>44397</v>
      </c>
    </row>
    <row r="284" customFormat="false" ht="12.8" hidden="false" customHeight="true" outlineLevel="0" collapsed="false">
      <c r="A284" s="1" t="s">
        <v>4</v>
      </c>
      <c r="B284" s="4" t="n">
        <v>44398</v>
      </c>
    </row>
    <row r="285" customFormat="false" ht="12.8" hidden="false" customHeight="true" outlineLevel="0" collapsed="false">
      <c r="A285" s="1" t="s">
        <v>5</v>
      </c>
      <c r="B285" s="4" t="n">
        <v>44399</v>
      </c>
    </row>
    <row r="286" customFormat="false" ht="12.8" hidden="false" customHeight="true" outlineLevel="0" collapsed="false">
      <c r="A286" s="1" t="s">
        <v>6</v>
      </c>
      <c r="B286" s="4" t="n">
        <v>44400</v>
      </c>
    </row>
    <row r="287" customFormat="false" ht="12.8" hidden="false" customHeight="true" outlineLevel="0" collapsed="false">
      <c r="A287" s="1" t="s">
        <v>7</v>
      </c>
      <c r="B287" s="4" t="n">
        <v>44401</v>
      </c>
    </row>
    <row r="288" customFormat="false" ht="12.8" hidden="false" customHeight="true" outlineLevel="0" collapsed="false">
      <c r="A288" s="1" t="s">
        <v>8</v>
      </c>
      <c r="B288" s="4" t="n">
        <v>44402</v>
      </c>
    </row>
    <row r="289" customFormat="false" ht="12.8" hidden="false" customHeight="true" outlineLevel="0" collapsed="false">
      <c r="A289" s="1" t="s">
        <v>9</v>
      </c>
      <c r="B289" s="4" t="n">
        <v>44403</v>
      </c>
      <c r="D289" s="1" t="e">
        <f aca="false">AVERAGE('Bodyweight and workouts'!C283:C289)</f>
        <v>#DIV/0!</v>
      </c>
      <c r="N289" s="2"/>
    </row>
    <row r="290" customFormat="false" ht="12.8" hidden="false" customHeight="true" outlineLevel="0" collapsed="false">
      <c r="A290" s="1" t="s">
        <v>3</v>
      </c>
      <c r="B290" s="4" t="n">
        <v>44404</v>
      </c>
    </row>
    <row r="291" customFormat="false" ht="12.8" hidden="false" customHeight="true" outlineLevel="0" collapsed="false">
      <c r="A291" s="1" t="s">
        <v>4</v>
      </c>
      <c r="B291" s="4" t="n">
        <v>44405</v>
      </c>
    </row>
    <row r="292" customFormat="false" ht="12.95" hidden="false" customHeight="true" outlineLevel="0" collapsed="false">
      <c r="A292" s="1" t="s">
        <v>5</v>
      </c>
      <c r="B292" s="4" t="n">
        <v>44406</v>
      </c>
    </row>
    <row r="293" customFormat="false" ht="12.95" hidden="false" customHeight="true" outlineLevel="0" collapsed="false">
      <c r="A293" s="1" t="s">
        <v>6</v>
      </c>
      <c r="B293" s="4" t="n">
        <v>44407</v>
      </c>
    </row>
    <row r="294" customFormat="false" ht="12.8" hidden="false" customHeight="true" outlineLevel="0" collapsed="false">
      <c r="A294" s="1" t="s">
        <v>7</v>
      </c>
      <c r="B294" s="4" t="n">
        <v>44408</v>
      </c>
    </row>
    <row r="295" customFormat="false" ht="12.8" hidden="false" customHeight="true" outlineLevel="0" collapsed="false">
      <c r="A295" s="1" t="s">
        <v>8</v>
      </c>
      <c r="B295" s="4" t="n">
        <v>44409</v>
      </c>
    </row>
    <row r="296" customFormat="false" ht="12.8" hidden="false" customHeight="true" outlineLevel="0" collapsed="false">
      <c r="A296" s="1" t="s">
        <v>9</v>
      </c>
      <c r="B296" s="4" t="n">
        <v>44410</v>
      </c>
      <c r="D296" s="1" t="e">
        <f aca="false">AVERAGE('Bodyweight and workouts'!C290:C296)</f>
        <v>#DIV/0!</v>
      </c>
    </row>
    <row r="297" customFormat="false" ht="12.8" hidden="false" customHeight="true" outlineLevel="0" collapsed="false">
      <c r="A297" s="1" t="s">
        <v>3</v>
      </c>
      <c r="B297" s="4" t="n">
        <v>44411</v>
      </c>
      <c r="S297" s="3"/>
    </row>
    <row r="298" customFormat="false" ht="12.8" hidden="false" customHeight="true" outlineLevel="0" collapsed="false">
      <c r="A298" s="1" t="s">
        <v>4</v>
      </c>
      <c r="B298" s="4" t="n">
        <v>44412</v>
      </c>
    </row>
    <row r="299" customFormat="false" ht="12.8" hidden="false" customHeight="true" outlineLevel="0" collapsed="false">
      <c r="A299" s="1" t="s">
        <v>5</v>
      </c>
      <c r="B299" s="4" t="n">
        <v>44413</v>
      </c>
    </row>
    <row r="300" customFormat="false" ht="12.8" hidden="false" customHeight="true" outlineLevel="0" collapsed="false">
      <c r="A300" s="1" t="s">
        <v>6</v>
      </c>
      <c r="B300" s="4" t="n">
        <v>44414</v>
      </c>
    </row>
    <row r="301" customFormat="false" ht="12.8" hidden="false" customHeight="true" outlineLevel="0" collapsed="false">
      <c r="A301" s="1" t="s">
        <v>7</v>
      </c>
      <c r="B301" s="4" t="n">
        <v>44415</v>
      </c>
    </row>
    <row r="302" customFormat="false" ht="12.8" hidden="false" customHeight="true" outlineLevel="0" collapsed="false">
      <c r="A302" s="1" t="s">
        <v>8</v>
      </c>
      <c r="B302" s="4" t="n">
        <v>44416</v>
      </c>
    </row>
    <row r="303" customFormat="false" ht="12.8" hidden="false" customHeight="true" outlineLevel="0" collapsed="false">
      <c r="A303" s="1" t="s">
        <v>9</v>
      </c>
      <c r="B303" s="4" t="n">
        <v>44417</v>
      </c>
      <c r="D303" s="1" t="e">
        <f aca="false">AVERAGE('Bodyweight and workouts'!C297:C303)</f>
        <v>#DIV/0!</v>
      </c>
    </row>
    <row r="304" customFormat="false" ht="12.95" hidden="false" customHeight="true" outlineLevel="0" collapsed="false">
      <c r="A304" s="1" t="s">
        <v>3</v>
      </c>
      <c r="B304" s="4" t="n">
        <v>44418</v>
      </c>
      <c r="F304" s="3"/>
    </row>
    <row r="305" customFormat="false" ht="12.8" hidden="false" customHeight="true" outlineLevel="0" collapsed="false">
      <c r="A305" s="1" t="s">
        <v>4</v>
      </c>
      <c r="B305" s="4" t="n">
        <v>44419</v>
      </c>
    </row>
    <row r="306" customFormat="false" ht="12.8" hidden="false" customHeight="true" outlineLevel="0" collapsed="false">
      <c r="A306" s="1" t="s">
        <v>5</v>
      </c>
      <c r="B306" s="4" t="n">
        <v>44420</v>
      </c>
    </row>
    <row r="307" customFormat="false" ht="12.95" hidden="false" customHeight="true" outlineLevel="0" collapsed="false">
      <c r="A307" s="1" t="s">
        <v>6</v>
      </c>
      <c r="B307" s="4" t="n">
        <v>44421</v>
      </c>
      <c r="Z307" s="1" t="s">
        <v>18</v>
      </c>
    </row>
    <row r="308" customFormat="false" ht="12.8" hidden="false" customHeight="true" outlineLevel="0" collapsed="false">
      <c r="A308" s="1" t="s">
        <v>7</v>
      </c>
      <c r="B308" s="4" t="n">
        <v>44422</v>
      </c>
    </row>
    <row r="309" customFormat="false" ht="12.8" hidden="false" customHeight="true" outlineLevel="0" collapsed="false">
      <c r="A309" s="1" t="s">
        <v>8</v>
      </c>
      <c r="B309" s="4" t="n">
        <v>44423</v>
      </c>
    </row>
    <row r="310" customFormat="false" ht="12.8" hidden="false" customHeight="true" outlineLevel="0" collapsed="false">
      <c r="A310" s="1" t="s">
        <v>9</v>
      </c>
      <c r="B310" s="4" t="n">
        <v>44424</v>
      </c>
      <c r="D310" s="1" t="e">
        <f aca="false">AVERAGE('Bodyweight and workouts'!C304:C310)</f>
        <v>#DIV/0!</v>
      </c>
      <c r="I310" s="3"/>
    </row>
    <row r="311" customFormat="false" ht="12.8" hidden="false" customHeight="true" outlineLevel="0" collapsed="false">
      <c r="A311" s="1" t="s">
        <v>3</v>
      </c>
      <c r="B311" s="4" t="n">
        <v>44425</v>
      </c>
      <c r="F311" s="3"/>
    </row>
    <row r="312" customFormat="false" ht="12.8" hidden="false" customHeight="true" outlineLevel="0" collapsed="false">
      <c r="A312" s="1" t="s">
        <v>4</v>
      </c>
      <c r="B312" s="4" t="n">
        <v>44426</v>
      </c>
      <c r="S312" s="3"/>
    </row>
    <row r="313" customFormat="false" ht="12.8" hidden="false" customHeight="true" outlineLevel="0" collapsed="false">
      <c r="A313" s="1" t="s">
        <v>5</v>
      </c>
      <c r="B313" s="4" t="n">
        <v>44427</v>
      </c>
    </row>
    <row r="314" customFormat="false" ht="12.8" hidden="false" customHeight="true" outlineLevel="0" collapsed="false">
      <c r="A314" s="1" t="s">
        <v>6</v>
      </c>
      <c r="B314" s="4" t="n">
        <v>44428</v>
      </c>
    </row>
    <row r="315" customFormat="false" ht="12.8" hidden="false" customHeight="true" outlineLevel="0" collapsed="false">
      <c r="A315" s="1" t="s">
        <v>7</v>
      </c>
      <c r="B315" s="4" t="n">
        <v>44429</v>
      </c>
    </row>
    <row r="316" customFormat="false" ht="12.8" hidden="false" customHeight="true" outlineLevel="0" collapsed="false">
      <c r="A316" s="1" t="s">
        <v>8</v>
      </c>
      <c r="B316" s="4" t="n">
        <v>44430</v>
      </c>
    </row>
    <row r="317" customFormat="false" ht="12.8" hidden="false" customHeight="true" outlineLevel="0" collapsed="false">
      <c r="A317" s="1" t="s">
        <v>9</v>
      </c>
      <c r="B317" s="4" t="n">
        <v>44431</v>
      </c>
      <c r="D317" s="1" t="e">
        <f aca="false">AVERAGE('Bodyweight and workouts'!C311:C317)</f>
        <v>#DIV/0!</v>
      </c>
    </row>
    <row r="318" customFormat="false" ht="12.95" hidden="false" customHeight="true" outlineLevel="0" collapsed="false">
      <c r="A318" s="1" t="s">
        <v>3</v>
      </c>
      <c r="B318" s="4" t="n">
        <v>44432</v>
      </c>
      <c r="F318" s="3"/>
      <c r="S318" s="3"/>
    </row>
    <row r="319" customFormat="false" ht="12.8" hidden="false" customHeight="true" outlineLevel="0" collapsed="false">
      <c r="A319" s="1" t="s">
        <v>4</v>
      </c>
      <c r="B319" s="4" t="n">
        <v>44433</v>
      </c>
    </row>
    <row r="320" customFormat="false" ht="12.8" hidden="false" customHeight="true" outlineLevel="0" collapsed="false">
      <c r="A320" s="1" t="s">
        <v>5</v>
      </c>
      <c r="B320" s="4" t="n">
        <v>44434</v>
      </c>
    </row>
    <row r="321" customFormat="false" ht="12.8" hidden="false" customHeight="true" outlineLevel="0" collapsed="false">
      <c r="A321" s="1" t="s">
        <v>6</v>
      </c>
      <c r="B321" s="4" t="n">
        <v>44435</v>
      </c>
    </row>
    <row r="322" customFormat="false" ht="12.8" hidden="false" customHeight="true" outlineLevel="0" collapsed="false">
      <c r="A322" s="1" t="s">
        <v>7</v>
      </c>
      <c r="B322" s="4" t="n">
        <v>44436</v>
      </c>
    </row>
    <row r="323" customFormat="false" ht="12.8" hidden="false" customHeight="true" outlineLevel="0" collapsed="false">
      <c r="A323" s="1" t="s">
        <v>8</v>
      </c>
      <c r="B323" s="4" t="n">
        <v>44437</v>
      </c>
    </row>
    <row r="324" customFormat="false" ht="12.8" hidden="false" customHeight="true" outlineLevel="0" collapsed="false">
      <c r="A324" s="1" t="s">
        <v>9</v>
      </c>
      <c r="B324" s="4" t="n">
        <v>44438</v>
      </c>
      <c r="D324" s="1" t="e">
        <f aca="false">AVERAGE('Bodyweight and workouts'!C318:C324)</f>
        <v>#DIV/0!</v>
      </c>
    </row>
    <row r="325" customFormat="false" ht="12.8" hidden="false" customHeight="true" outlineLevel="0" collapsed="false">
      <c r="A325" s="1" t="s">
        <v>3</v>
      </c>
      <c r="B325" s="4" t="n">
        <v>44439</v>
      </c>
      <c r="F325" s="3"/>
    </row>
    <row r="326" customFormat="false" ht="12.8" hidden="false" customHeight="true" outlineLevel="0" collapsed="false">
      <c r="A326" s="1" t="s">
        <v>4</v>
      </c>
      <c r="B326" s="4" t="n">
        <v>44440</v>
      </c>
      <c r="Y326" s="3"/>
    </row>
    <row r="327" customFormat="false" ht="12.8" hidden="false" customHeight="true" outlineLevel="0" collapsed="false">
      <c r="A327" s="1" t="s">
        <v>5</v>
      </c>
      <c r="B327" s="4" t="n">
        <v>44441</v>
      </c>
      <c r="S327" s="3"/>
    </row>
    <row r="328" customFormat="false" ht="12.8" hidden="false" customHeight="true" outlineLevel="0" collapsed="false">
      <c r="A328" s="1" t="s">
        <v>6</v>
      </c>
      <c r="B328" s="4" t="n">
        <v>44442</v>
      </c>
    </row>
    <row r="329" customFormat="false" ht="12.95" hidden="false" customHeight="true" outlineLevel="0" collapsed="false">
      <c r="A329" s="1" t="s">
        <v>7</v>
      </c>
      <c r="B329" s="4" t="n">
        <v>44443</v>
      </c>
      <c r="F329" s="3"/>
    </row>
    <row r="330" customFormat="false" ht="12.8" hidden="false" customHeight="true" outlineLevel="0" collapsed="false">
      <c r="A330" s="1" t="s">
        <v>8</v>
      </c>
      <c r="B330" s="4" t="n">
        <v>44444</v>
      </c>
      <c r="S330" s="3"/>
    </row>
    <row r="331" customFormat="false" ht="12.8" hidden="false" customHeight="true" outlineLevel="0" collapsed="false">
      <c r="A331" s="1" t="s">
        <v>9</v>
      </c>
      <c r="B331" s="4" t="n">
        <v>44445</v>
      </c>
      <c r="D331" s="1" t="e">
        <f aca="false">AVERAGE('Bodyweight and workouts'!C325:C331)</f>
        <v>#DIV/0!</v>
      </c>
    </row>
    <row r="332" customFormat="false" ht="12.8" hidden="false" customHeight="true" outlineLevel="0" collapsed="false">
      <c r="A332" s="1" t="s">
        <v>3</v>
      </c>
      <c r="B332" s="4" t="n">
        <v>44446</v>
      </c>
    </row>
    <row r="333" customFormat="false" ht="12.8" hidden="false" customHeight="true" outlineLevel="0" collapsed="false">
      <c r="A333" s="1" t="s">
        <v>4</v>
      </c>
      <c r="B333" s="4" t="n">
        <v>44447</v>
      </c>
      <c r="S333" s="3"/>
    </row>
    <row r="334" customFormat="false" ht="12.8" hidden="false" customHeight="true" outlineLevel="0" collapsed="false">
      <c r="A334" s="1" t="s">
        <v>5</v>
      </c>
      <c r="B334" s="4" t="n">
        <v>44448</v>
      </c>
    </row>
    <row r="335" customFormat="false" ht="12.8" hidden="false" customHeight="true" outlineLevel="0" collapsed="false">
      <c r="A335" s="1" t="s">
        <v>6</v>
      </c>
      <c r="B335" s="4" t="n">
        <v>44449</v>
      </c>
    </row>
    <row r="336" customFormat="false" ht="12.8" hidden="false" customHeight="true" outlineLevel="0" collapsed="false">
      <c r="A336" s="1" t="s">
        <v>7</v>
      </c>
      <c r="B336" s="4" t="n">
        <v>44450</v>
      </c>
    </row>
    <row r="337" customFormat="false" ht="12.8" hidden="false" customHeight="true" outlineLevel="0" collapsed="false">
      <c r="A337" s="1" t="s">
        <v>8</v>
      </c>
      <c r="B337" s="4" t="n">
        <v>44451</v>
      </c>
    </row>
    <row r="338" customFormat="false" ht="12.95" hidden="false" customHeight="true" outlineLevel="0" collapsed="false">
      <c r="A338" s="1" t="s">
        <v>9</v>
      </c>
      <c r="B338" s="4" t="n">
        <v>44452</v>
      </c>
      <c r="D338" s="1" t="e">
        <f aca="false">AVERAGE('Bodyweight and workouts'!C332:C338)</f>
        <v>#DIV/0!</v>
      </c>
      <c r="Z338" s="1" t="s">
        <v>19</v>
      </c>
    </row>
    <row r="339" customFormat="false" ht="12.8" hidden="false" customHeight="true" outlineLevel="0" collapsed="false">
      <c r="A339" s="1" t="s">
        <v>3</v>
      </c>
      <c r="B339" s="4" t="n">
        <v>44453</v>
      </c>
    </row>
    <row r="340" customFormat="false" ht="12.8" hidden="false" customHeight="true" outlineLevel="0" collapsed="false">
      <c r="A340" s="1" t="s">
        <v>4</v>
      </c>
      <c r="B340" s="4" t="n">
        <v>44454</v>
      </c>
    </row>
    <row r="341" customFormat="false" ht="12.8" hidden="false" customHeight="true" outlineLevel="0" collapsed="false">
      <c r="A341" s="1" t="s">
        <v>5</v>
      </c>
      <c r="B341" s="4" t="n">
        <v>44455</v>
      </c>
    </row>
    <row r="342" customFormat="false" ht="12.8" hidden="false" customHeight="true" outlineLevel="0" collapsed="false">
      <c r="A342" s="1" t="s">
        <v>6</v>
      </c>
      <c r="B342" s="4" t="n">
        <v>44456</v>
      </c>
    </row>
    <row r="343" customFormat="false" ht="12.8" hidden="false" customHeight="true" outlineLevel="0" collapsed="false">
      <c r="A343" s="1" t="s">
        <v>7</v>
      </c>
      <c r="B343" s="4" t="n">
        <v>44457</v>
      </c>
    </row>
    <row r="344" customFormat="false" ht="12.8" hidden="false" customHeight="true" outlineLevel="0" collapsed="false">
      <c r="A344" s="1" t="s">
        <v>8</v>
      </c>
      <c r="B344" s="4" t="n">
        <v>44458</v>
      </c>
    </row>
    <row r="345" customFormat="false" ht="12.8" hidden="false" customHeight="true" outlineLevel="0" collapsed="false">
      <c r="A345" s="1" t="s">
        <v>9</v>
      </c>
      <c r="B345" s="4" t="n">
        <v>44459</v>
      </c>
      <c r="D345" s="1" t="e">
        <f aca="false">AVERAGE('Bodyweight and workouts'!C339:C345)</f>
        <v>#DIV/0!</v>
      </c>
    </row>
    <row r="346" customFormat="false" ht="12.8" hidden="false" customHeight="true" outlineLevel="0" collapsed="false">
      <c r="A346" s="1" t="s">
        <v>3</v>
      </c>
      <c r="B346" s="4" t="n">
        <v>44460</v>
      </c>
    </row>
    <row r="347" customFormat="false" ht="12.8" hidden="false" customHeight="true" outlineLevel="0" collapsed="false">
      <c r="A347" s="1" t="s">
        <v>4</v>
      </c>
      <c r="B347" s="4" t="n">
        <v>44461</v>
      </c>
    </row>
    <row r="348" customFormat="false" ht="12.8" hidden="false" customHeight="true" outlineLevel="0" collapsed="false">
      <c r="A348" s="1" t="s">
        <v>5</v>
      </c>
      <c r="B348" s="4" t="n">
        <v>44462</v>
      </c>
    </row>
    <row r="349" customFormat="false" ht="12.8" hidden="false" customHeight="true" outlineLevel="0" collapsed="false">
      <c r="A349" s="1" t="s">
        <v>6</v>
      </c>
      <c r="B349" s="4" t="n">
        <v>44463</v>
      </c>
    </row>
    <row r="350" customFormat="false" ht="12.95" hidden="false" customHeight="true" outlineLevel="0" collapsed="false">
      <c r="A350" s="1" t="s">
        <v>7</v>
      </c>
      <c r="B350" s="4" t="n">
        <v>44464</v>
      </c>
    </row>
    <row r="351" customFormat="false" ht="12.8" hidden="false" customHeight="true" outlineLevel="0" collapsed="false">
      <c r="A351" s="1" t="s">
        <v>8</v>
      </c>
      <c r="B351" s="4" t="n">
        <v>44465</v>
      </c>
    </row>
    <row r="352" customFormat="false" ht="12.8" hidden="false" customHeight="true" outlineLevel="0" collapsed="false">
      <c r="A352" s="1" t="s">
        <v>9</v>
      </c>
      <c r="B352" s="4" t="n">
        <v>44466</v>
      </c>
      <c r="D352" s="1" t="e">
        <f aca="false">AVERAGE('Bodyweight and workouts'!C346:C352)</f>
        <v>#DIV/0!</v>
      </c>
    </row>
    <row r="353" customFormat="false" ht="12.8" hidden="false" customHeight="true" outlineLevel="0" collapsed="false">
      <c r="A353" s="1" t="s">
        <v>3</v>
      </c>
      <c r="B353" s="4" t="n">
        <v>44467</v>
      </c>
    </row>
    <row r="354" customFormat="false" ht="12.8" hidden="false" customHeight="true" outlineLevel="0" collapsed="false">
      <c r="A354" s="1" t="s">
        <v>4</v>
      </c>
      <c r="B354" s="4" t="n">
        <v>44468</v>
      </c>
    </row>
    <row r="355" customFormat="false" ht="12.8" hidden="false" customHeight="true" outlineLevel="0" collapsed="false">
      <c r="A355" s="1" t="s">
        <v>5</v>
      </c>
      <c r="B355" s="4" t="n">
        <v>44469</v>
      </c>
      <c r="S355" s="3"/>
    </row>
    <row r="356" customFormat="false" ht="12.8" hidden="false" customHeight="true" outlineLevel="0" collapsed="false">
      <c r="A356" s="1" t="s">
        <v>6</v>
      </c>
      <c r="B356" s="4" t="n">
        <v>44470</v>
      </c>
    </row>
    <row r="357" customFormat="false" ht="12.8" hidden="false" customHeight="true" outlineLevel="0" collapsed="false">
      <c r="A357" s="1" t="s">
        <v>7</v>
      </c>
      <c r="B357" s="4" t="n">
        <v>44471</v>
      </c>
    </row>
    <row r="358" customFormat="false" ht="12.8" hidden="false" customHeight="true" outlineLevel="0" collapsed="false">
      <c r="A358" s="1" t="s">
        <v>8</v>
      </c>
      <c r="B358" s="4" t="n">
        <v>44472</v>
      </c>
    </row>
    <row r="359" customFormat="false" ht="12.8" hidden="false" customHeight="true" outlineLevel="0" collapsed="false">
      <c r="A359" s="1" t="s">
        <v>9</v>
      </c>
      <c r="B359" s="4" t="n">
        <v>44473</v>
      </c>
      <c r="D359" s="1" t="e">
        <f aca="false">AVERAGE('Bodyweight and workouts'!C353:C359)</f>
        <v>#DIV/0!</v>
      </c>
    </row>
    <row r="360" customFormat="false" ht="12.8" hidden="false" customHeight="true" outlineLevel="0" collapsed="false">
      <c r="A360" s="1" t="s">
        <v>3</v>
      </c>
      <c r="B360" s="4" t="n">
        <v>44474</v>
      </c>
    </row>
    <row r="361" customFormat="false" ht="12.8" hidden="false" customHeight="true" outlineLevel="0" collapsed="false">
      <c r="A361" s="1" t="s">
        <v>4</v>
      </c>
      <c r="B361" s="4" t="n">
        <v>44475</v>
      </c>
    </row>
    <row r="362" customFormat="false" ht="12.8" hidden="false" customHeight="true" outlineLevel="0" collapsed="false">
      <c r="A362" s="1" t="s">
        <v>5</v>
      </c>
      <c r="B362" s="4" t="n">
        <v>44476</v>
      </c>
    </row>
    <row r="363" customFormat="false" ht="12.8" hidden="false" customHeight="true" outlineLevel="0" collapsed="false">
      <c r="A363" s="1" t="s">
        <v>6</v>
      </c>
      <c r="B363" s="4" t="n">
        <v>44477</v>
      </c>
    </row>
    <row r="364" customFormat="false" ht="12.8" hidden="false" customHeight="true" outlineLevel="0" collapsed="false">
      <c r="A364" s="1" t="s">
        <v>7</v>
      </c>
      <c r="B364" s="4" t="n">
        <v>44478</v>
      </c>
    </row>
    <row r="365" customFormat="false" ht="12.8" hidden="false" customHeight="true" outlineLevel="0" collapsed="false">
      <c r="A365" s="1" t="s">
        <v>8</v>
      </c>
      <c r="B365" s="4" t="n">
        <v>44479</v>
      </c>
    </row>
    <row r="366" customFormat="false" ht="12.8" hidden="false" customHeight="true" outlineLevel="0" collapsed="false">
      <c r="A366" s="1" t="s">
        <v>9</v>
      </c>
      <c r="B366" s="4" t="n">
        <v>44480</v>
      </c>
      <c r="D366" s="1" t="e">
        <f aca="false">AVERAGE('Bodyweight and workouts'!C360:C366)</f>
        <v>#DIV/0!</v>
      </c>
    </row>
    <row r="367" customFormat="false" ht="12.95" hidden="false" customHeight="true" outlineLevel="0" collapsed="false">
      <c r="A367" s="1" t="s">
        <v>3</v>
      </c>
      <c r="B367" s="4" t="n">
        <v>44481</v>
      </c>
    </row>
    <row r="368" customFormat="false" ht="12.95" hidden="false" customHeight="true" outlineLevel="0" collapsed="false">
      <c r="A368" s="1" t="s">
        <v>4</v>
      </c>
      <c r="B368" s="4" t="n">
        <v>44482</v>
      </c>
      <c r="Z368" s="9" t="s">
        <v>20</v>
      </c>
    </row>
    <row r="369" customFormat="false" ht="12.8" hidden="false" customHeight="true" outlineLevel="0" collapsed="false">
      <c r="B369" s="4"/>
    </row>
    <row r="370" customFormat="false" ht="12.8" hidden="false" customHeight="true" outlineLevel="0" collapsed="false">
      <c r="E370" s="1" t="s">
        <v>21</v>
      </c>
      <c r="F370" s="1" t="s">
        <v>22</v>
      </c>
      <c r="G370" s="1" t="s">
        <v>23</v>
      </c>
    </row>
    <row r="371" customFormat="false" ht="12.8" hidden="false" customHeight="true" outlineLevel="0" collapsed="false">
      <c r="E371" s="1" t="n">
        <f aca="false">MAX(C3:C368)</f>
        <v>0</v>
      </c>
      <c r="F371" s="1" t="n">
        <f aca="false">MIN(C3:C368)</f>
        <v>0</v>
      </c>
      <c r="G371" s="1" t="e">
        <f aca="false">AVERAGE(C3:C368)</f>
        <v>#DIV/0!</v>
      </c>
    </row>
    <row r="374" customFormat="false" ht="12.8" hidden="false" customHeight="true" outlineLevel="0" collapsed="false">
      <c r="A374" s="1" t="s">
        <v>5</v>
      </c>
      <c r="B374" s="10" t="n">
        <v>44483</v>
      </c>
    </row>
    <row r="375" customFormat="false" ht="12.8" hidden="false" customHeight="true" outlineLevel="0" collapsed="false">
      <c r="A375" s="1" t="s">
        <v>6</v>
      </c>
      <c r="B375" s="10" t="n">
        <v>44484</v>
      </c>
    </row>
    <row r="376" customFormat="false" ht="12.8" hidden="false" customHeight="true" outlineLevel="0" collapsed="false">
      <c r="A376" s="1" t="s">
        <v>7</v>
      </c>
      <c r="B376" s="10" t="n">
        <v>44485</v>
      </c>
    </row>
    <row r="377" customFormat="false" ht="12.8" hidden="false" customHeight="true" outlineLevel="0" collapsed="false">
      <c r="A377" s="1" t="s">
        <v>8</v>
      </c>
      <c r="B377" s="10" t="n">
        <v>44486</v>
      </c>
    </row>
    <row r="378" customFormat="false" ht="12.8" hidden="false" customHeight="true" outlineLevel="0" collapsed="false">
      <c r="A378" s="1" t="s">
        <v>9</v>
      </c>
      <c r="B378" s="10" t="n">
        <v>44487</v>
      </c>
      <c r="D378" s="1" t="e">
        <f aca="false">AVERAGE(C367, C368, C374:C378)</f>
        <v>#DIV/0!</v>
      </c>
    </row>
    <row r="379" customFormat="false" ht="12.8" hidden="false" customHeight="true" outlineLevel="0" collapsed="false">
      <c r="A379" s="1" t="s">
        <v>3</v>
      </c>
      <c r="B379" s="10" t="n">
        <v>44488</v>
      </c>
    </row>
    <row r="380" customFormat="false" ht="12.8" hidden="false" customHeight="true" outlineLevel="0" collapsed="false">
      <c r="A380" s="1" t="s">
        <v>4</v>
      </c>
      <c r="B380" s="10" t="n">
        <v>44489</v>
      </c>
    </row>
    <row r="381" customFormat="false" ht="12.8" hidden="false" customHeight="true" outlineLevel="0" collapsed="false">
      <c r="A381" s="1" t="s">
        <v>5</v>
      </c>
      <c r="B381" s="10" t="n">
        <v>44490</v>
      </c>
    </row>
    <row r="382" customFormat="false" ht="12.8" hidden="false" customHeight="true" outlineLevel="0" collapsed="false">
      <c r="A382" s="1" t="s">
        <v>6</v>
      </c>
      <c r="B382" s="10" t="n">
        <v>44491</v>
      </c>
    </row>
    <row r="383" customFormat="false" ht="12.8" hidden="false" customHeight="true" outlineLevel="0" collapsed="false">
      <c r="A383" s="1" t="s">
        <v>7</v>
      </c>
      <c r="B383" s="10" t="n">
        <v>44492</v>
      </c>
    </row>
    <row r="384" customFormat="false" ht="12.8" hidden="false" customHeight="true" outlineLevel="0" collapsed="false">
      <c r="A384" s="1" t="s">
        <v>8</v>
      </c>
      <c r="B384" s="10" t="n">
        <v>44493</v>
      </c>
    </row>
    <row r="385" customFormat="false" ht="12.95" hidden="false" customHeight="true" outlineLevel="0" collapsed="false">
      <c r="A385" s="1" t="s">
        <v>9</v>
      </c>
      <c r="B385" s="10" t="n">
        <v>44494</v>
      </c>
      <c r="D385" s="1" t="e">
        <f aca="false">AVERAGE(C379:C385)</f>
        <v>#DIV/0!</v>
      </c>
    </row>
    <row r="386" customFormat="false" ht="12.8" hidden="false" customHeight="true" outlineLevel="0" collapsed="false">
      <c r="A386" s="1" t="s">
        <v>3</v>
      </c>
      <c r="B386" s="10" t="n">
        <v>44495</v>
      </c>
    </row>
    <row r="387" customFormat="false" ht="12.8" hidden="false" customHeight="true" outlineLevel="0" collapsed="false">
      <c r="A387" s="1" t="s">
        <v>4</v>
      </c>
      <c r="B387" s="10" t="n">
        <v>44496</v>
      </c>
    </row>
    <row r="388" customFormat="false" ht="12.8" hidden="false" customHeight="true" outlineLevel="0" collapsed="false">
      <c r="A388" s="1" t="s">
        <v>5</v>
      </c>
      <c r="B388" s="10" t="n">
        <v>44497</v>
      </c>
    </row>
    <row r="389" customFormat="false" ht="12.8" hidden="false" customHeight="true" outlineLevel="0" collapsed="false">
      <c r="A389" s="1" t="s">
        <v>6</v>
      </c>
      <c r="B389" s="10" t="n">
        <v>44498</v>
      </c>
    </row>
    <row r="390" customFormat="false" ht="12.8" hidden="false" customHeight="true" outlineLevel="0" collapsed="false">
      <c r="A390" s="1" t="s">
        <v>7</v>
      </c>
      <c r="B390" s="10" t="n">
        <v>44499</v>
      </c>
      <c r="S390" s="2"/>
    </row>
    <row r="391" customFormat="false" ht="12.95" hidden="false" customHeight="true" outlineLevel="0" collapsed="false">
      <c r="A391" s="1" t="s">
        <v>8</v>
      </c>
      <c r="B391" s="10" t="n">
        <v>44500</v>
      </c>
    </row>
    <row r="392" customFormat="false" ht="12.8" hidden="false" customHeight="true" outlineLevel="0" collapsed="false">
      <c r="A392" s="1" t="s">
        <v>9</v>
      </c>
      <c r="B392" s="10" t="n">
        <v>44501</v>
      </c>
      <c r="D392" s="1" t="e">
        <f aca="false">AVERAGE(C386:C392)</f>
        <v>#DIV/0!</v>
      </c>
    </row>
    <row r="393" customFormat="false" ht="12.8" hidden="false" customHeight="true" outlineLevel="0" collapsed="false">
      <c r="A393" s="1" t="s">
        <v>3</v>
      </c>
      <c r="B393" s="10" t="n">
        <v>44502</v>
      </c>
      <c r="S393" s="2"/>
    </row>
    <row r="394" customFormat="false" ht="12.8" hidden="false" customHeight="true" outlineLevel="0" collapsed="false">
      <c r="A394" s="1" t="s">
        <v>4</v>
      </c>
      <c r="B394" s="10" t="n">
        <v>44503</v>
      </c>
    </row>
    <row r="395" customFormat="false" ht="12.8" hidden="false" customHeight="true" outlineLevel="0" collapsed="false">
      <c r="A395" s="1" t="s">
        <v>5</v>
      </c>
      <c r="B395" s="10" t="n">
        <v>44504</v>
      </c>
      <c r="N395" s="2"/>
    </row>
    <row r="396" customFormat="false" ht="12.8" hidden="false" customHeight="true" outlineLevel="0" collapsed="false">
      <c r="A396" s="1" t="s">
        <v>6</v>
      </c>
      <c r="B396" s="10" t="n">
        <v>44505</v>
      </c>
    </row>
    <row r="397" customFormat="false" ht="12.8" hidden="false" customHeight="true" outlineLevel="0" collapsed="false">
      <c r="A397" s="1" t="s">
        <v>7</v>
      </c>
      <c r="B397" s="10" t="n">
        <v>44506</v>
      </c>
    </row>
    <row r="398" customFormat="false" ht="12.8" hidden="false" customHeight="true" outlineLevel="0" collapsed="false">
      <c r="A398" s="1" t="s">
        <v>8</v>
      </c>
      <c r="B398" s="10" t="n">
        <v>44507</v>
      </c>
    </row>
    <row r="399" customFormat="false" ht="12.8" hidden="false" customHeight="true" outlineLevel="0" collapsed="false">
      <c r="A399" s="1" t="s">
        <v>9</v>
      </c>
      <c r="B399" s="10" t="n">
        <v>44508</v>
      </c>
      <c r="D399" s="1" t="e">
        <f aca="false">AVERAGE(C393:C399)</f>
        <v>#DIV/0!</v>
      </c>
    </row>
    <row r="400" customFormat="false" ht="12.8" hidden="false" customHeight="true" outlineLevel="0" collapsed="false">
      <c r="A400" s="1" t="s">
        <v>3</v>
      </c>
      <c r="B400" s="10" t="n">
        <v>44509</v>
      </c>
    </row>
    <row r="401" customFormat="false" ht="12.8" hidden="false" customHeight="true" outlineLevel="0" collapsed="false">
      <c r="A401" s="1" t="s">
        <v>4</v>
      </c>
      <c r="B401" s="10" t="n">
        <v>44510</v>
      </c>
    </row>
    <row r="402" customFormat="false" ht="12.8" hidden="false" customHeight="true" outlineLevel="0" collapsed="false">
      <c r="A402" s="1" t="s">
        <v>5</v>
      </c>
      <c r="B402" s="10" t="n">
        <v>44511</v>
      </c>
    </row>
    <row r="403" customFormat="false" ht="12.8" hidden="false" customHeight="true" outlineLevel="0" collapsed="false">
      <c r="A403" s="1" t="s">
        <v>6</v>
      </c>
      <c r="B403" s="10" t="n">
        <v>44512</v>
      </c>
    </row>
    <row r="404" customFormat="false" ht="12.95" hidden="false" customHeight="true" outlineLevel="0" collapsed="false">
      <c r="A404" s="1" t="s">
        <v>7</v>
      </c>
      <c r="B404" s="10" t="n">
        <v>44513</v>
      </c>
      <c r="Z404" s="11" t="s">
        <v>24</v>
      </c>
    </row>
    <row r="405" customFormat="false" ht="12.8" hidden="false" customHeight="true" outlineLevel="0" collapsed="false">
      <c r="A405" s="1" t="s">
        <v>8</v>
      </c>
      <c r="B405" s="10" t="n">
        <v>44514</v>
      </c>
      <c r="N405" s="2"/>
    </row>
    <row r="427" customFormat="false" ht="12.95" hidden="false" customHeight="true" outlineLevel="0" collapsed="false"/>
    <row r="434" customFormat="false" ht="12.95" hidden="false" customHeight="true" outlineLevel="0" collapsed="false"/>
    <row r="458" customFormat="false" ht="12.95" hidden="false" customHeight="true" outlineLevel="0" collapsed="false"/>
    <row r="465" customFormat="false" ht="12.95" hidden="false" customHeight="true" outlineLevel="0" collapsed="false"/>
    <row r="466" customFormat="false" ht="12.95" hidden="false" customHeight="true" outlineLevel="0" collapsed="false"/>
    <row r="470" customFormat="false" ht="12.95" hidden="false" customHeight="true" outlineLevel="0" collapsed="false"/>
    <row r="473" customFormat="false" ht="12.95" hidden="false" customHeight="true" outlineLevel="0" collapsed="false"/>
    <row r="483" customFormat="false" ht="12.95" hidden="false" customHeight="true" outlineLevel="0" collapsed="false"/>
    <row r="496" customFormat="false" ht="12.95" hidden="false" customHeight="true" outlineLevel="0" collapsed="false"/>
    <row r="504" customFormat="false" ht="12.95" hidden="false" customHeight="true" outlineLevel="0" collapsed="false"/>
    <row r="524" customFormat="false" ht="12.95" hidden="false" customHeight="true" outlineLevel="0" collapsed="false"/>
    <row r="555" customFormat="false" ht="12.95" hidden="false" customHeight="true" outlineLevel="0" collapsed="false"/>
    <row r="585" customFormat="false" ht="12.95" hidden="false" customHeight="true" outlineLevel="0" collapsed="false"/>
    <row r="616" customFormat="false" ht="12.95" hidden="false" customHeight="true" outlineLevel="0" collapsed="false"/>
    <row r="646" customFormat="false" ht="12.95" hidden="false" customHeight="true" outlineLevel="0" collapsed="false"/>
    <row r="677" customFormat="false" ht="12.95" hidden="false" customHeight="true" outlineLevel="0" collapsed="false"/>
    <row r="708" customFormat="false" ht="12.95" hidden="false" customHeight="true" outlineLevel="0" collapsed="false"/>
    <row r="738" customFormat="false" ht="12.95" hidden="false" customHeight="true" outlineLevel="0" collapsed="false"/>
    <row r="1108" customFormat="false" ht="13.2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9"/>
  <sheetViews>
    <sheetView showFormulas="false" showGridLines="true" showRowColHeaders="true" showZeros="true" rightToLeft="false" tabSelected="false" showOutlineSymbols="true" defaultGridColor="true" view="normal" topLeftCell="B1" colorId="64" zoomScale="85" zoomScaleNormal="85" zoomScalePageLayoutView="100" workbookViewId="0">
      <selection pane="topLeft" activeCell="R65" activeCellId="0" sqref="R65"/>
    </sheetView>
  </sheetViews>
  <sheetFormatPr defaultRowHeight="14.05" zeroHeight="false" outlineLevelRow="0" outlineLevelCol="0"/>
  <cols>
    <col collapsed="false" customWidth="true" hidden="false" outlineLevel="0" max="1025" min="1" style="1" width="6.08"/>
  </cols>
  <sheetData>
    <row r="1" customFormat="false" ht="14.05" hidden="false" customHeight="true" outlineLevel="0" collapsed="false">
      <c r="A1" s="1" t="s">
        <v>25</v>
      </c>
      <c r="B1" s="1" t="s">
        <v>26</v>
      </c>
      <c r="C1" s="1" t="s">
        <v>27</v>
      </c>
      <c r="E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S1" s="1" t="s">
        <v>34</v>
      </c>
      <c r="T1" s="1" t="s">
        <v>35</v>
      </c>
    </row>
    <row r="2" customFormat="false" ht="14.05" hidden="false" customHeight="true" outlineLevel="0" collapsed="false"/>
    <row r="3" customFormat="false" ht="14.9" hidden="false" customHeight="true" outlineLevel="0" collapsed="false">
      <c r="A3" s="1" t="n">
        <v>1</v>
      </c>
      <c r="B3" s="1" t="s">
        <v>5</v>
      </c>
      <c r="C3" s="1" t="n">
        <v>42518</v>
      </c>
      <c r="E3" s="1" t="s">
        <v>36</v>
      </c>
      <c r="M3" s="1" t="n">
        <v>1</v>
      </c>
      <c r="O3" s="1" t="n">
        <f aca="false">162+(0.5*6)</f>
        <v>165</v>
      </c>
      <c r="P3" s="1" t="n">
        <v>3110</v>
      </c>
      <c r="Q3" s="1" t="s">
        <v>37</v>
      </c>
      <c r="R3" s="1" t="s">
        <v>38</v>
      </c>
    </row>
    <row r="4" customFormat="false" ht="14.9" hidden="false" customHeight="true" outlineLevel="0" collapsed="false">
      <c r="A4" s="1" t="n">
        <v>2</v>
      </c>
      <c r="B4" s="1" t="s">
        <v>6</v>
      </c>
      <c r="C4" s="1" t="n">
        <v>42519</v>
      </c>
      <c r="E4" s="1" t="s">
        <v>39</v>
      </c>
      <c r="M4" s="1" t="n">
        <v>0</v>
      </c>
      <c r="O4" s="1" t="n">
        <f aca="false">110+32+(1+2)+8</f>
        <v>153</v>
      </c>
      <c r="P4" s="1" t="n">
        <v>2790</v>
      </c>
      <c r="Q4" s="1" t="s">
        <v>37</v>
      </c>
      <c r="R4" s="1" t="s">
        <v>40</v>
      </c>
    </row>
    <row r="5" customFormat="false" ht="14.05" hidden="false" customHeight="true" outlineLevel="0" collapsed="false">
      <c r="A5" s="1" t="n">
        <v>3</v>
      </c>
      <c r="B5" s="1" t="s">
        <v>7</v>
      </c>
      <c r="C5" s="1" t="n">
        <v>42520</v>
      </c>
      <c r="M5" s="1" t="n">
        <v>1</v>
      </c>
      <c r="Q5" s="1" t="s">
        <v>41</v>
      </c>
      <c r="R5" s="1" t="s">
        <v>42</v>
      </c>
    </row>
    <row r="6" customFormat="false" ht="14.05" hidden="false" customHeight="true" outlineLevel="0" collapsed="false">
      <c r="A6" s="1" t="n">
        <v>4</v>
      </c>
      <c r="B6" s="1" t="s">
        <v>8</v>
      </c>
      <c r="C6" s="1" t="s">
        <v>43</v>
      </c>
      <c r="M6" s="1" t="n">
        <v>0</v>
      </c>
      <c r="Q6" s="1" t="s">
        <v>41</v>
      </c>
      <c r="R6" s="1" t="s">
        <v>44</v>
      </c>
    </row>
    <row r="7" customFormat="false" ht="14.05" hidden="false" customHeight="true" outlineLevel="0" collapsed="false">
      <c r="A7" s="1" t="n">
        <v>5</v>
      </c>
      <c r="B7" s="1" t="s">
        <v>9</v>
      </c>
      <c r="C7" s="1" t="n">
        <v>42522</v>
      </c>
      <c r="M7" s="1" t="n">
        <v>1</v>
      </c>
      <c r="Q7" s="1" t="s">
        <v>41</v>
      </c>
      <c r="R7" s="1" t="s">
        <v>45</v>
      </c>
    </row>
    <row r="8" customFormat="false" ht="14.9" hidden="false" customHeight="true" outlineLevel="0" collapsed="false">
      <c r="A8" s="1" t="n">
        <v>6</v>
      </c>
      <c r="B8" s="1" t="s">
        <v>3</v>
      </c>
      <c r="C8" s="1" t="n">
        <v>42523</v>
      </c>
      <c r="E8" s="1" t="s">
        <v>46</v>
      </c>
      <c r="M8" s="1" t="n">
        <v>0</v>
      </c>
      <c r="O8" s="1" t="n">
        <v>144</v>
      </c>
      <c r="P8" s="1" t="n">
        <v>2520</v>
      </c>
      <c r="Q8" s="1" t="s">
        <v>47</v>
      </c>
      <c r="R8" s="1" t="s">
        <v>48</v>
      </c>
    </row>
    <row r="9" customFormat="false" ht="14.9" hidden="false" customHeight="true" outlineLevel="0" collapsed="false">
      <c r="A9" s="1" t="n">
        <v>7</v>
      </c>
      <c r="B9" s="1" t="s">
        <v>4</v>
      </c>
      <c r="C9" s="1" t="n">
        <v>42524</v>
      </c>
      <c r="E9" s="1" t="s">
        <v>49</v>
      </c>
      <c r="M9" s="1" t="n">
        <v>1</v>
      </c>
      <c r="O9" s="1" t="n">
        <f aca="false">100+24+17+9</f>
        <v>150</v>
      </c>
      <c r="P9" s="1" t="n">
        <f aca="false">2000+120+145+720</f>
        <v>2985</v>
      </c>
      <c r="Q9" s="1" t="s">
        <v>37</v>
      </c>
      <c r="R9" s="1" t="s">
        <v>50</v>
      </c>
      <c r="T9" s="1" t="n">
        <f aca="false">AVERAGE('Food eaten(legacy)'!P3:P9)</f>
        <v>2851.25</v>
      </c>
      <c r="U9" s="1" t="n">
        <f aca="false">AVERAGE('Food eaten(legacy)'!O3:O9)</f>
        <v>153</v>
      </c>
    </row>
    <row r="10" customFormat="false" ht="14.9" hidden="false" customHeight="true" outlineLevel="0" collapsed="false">
      <c r="A10" s="1" t="n">
        <v>8</v>
      </c>
      <c r="B10" s="1" t="s">
        <v>5</v>
      </c>
      <c r="C10" s="1" t="n">
        <v>42525</v>
      </c>
      <c r="E10" s="1" t="s">
        <v>51</v>
      </c>
      <c r="M10" s="1" t="n">
        <v>0</v>
      </c>
      <c r="O10" s="1" t="n">
        <f aca="false">120+24+4</f>
        <v>148</v>
      </c>
      <c r="P10" s="1" t="n">
        <f aca="false">2400+120+360</f>
        <v>2880</v>
      </c>
      <c r="Q10" s="1" t="s">
        <v>37</v>
      </c>
      <c r="S10" s="1" t="n">
        <f aca="false">AVERAGE('Food eaten(legacy)'!P8:P10)</f>
        <v>2795</v>
      </c>
    </row>
    <row r="11" customFormat="false" ht="14.9" hidden="false" customHeight="true" outlineLevel="0" collapsed="false">
      <c r="A11" s="1" t="n">
        <v>9</v>
      </c>
      <c r="B11" s="1" t="s">
        <v>6</v>
      </c>
      <c r="C11" s="1" t="n">
        <v>42526</v>
      </c>
      <c r="E11" s="1" t="s">
        <v>52</v>
      </c>
      <c r="M11" s="1" t="n">
        <v>0</v>
      </c>
      <c r="O11" s="1" t="n">
        <f aca="false">120+24+30+10</f>
        <v>184</v>
      </c>
      <c r="P11" s="1" t="n">
        <f aca="false">1600+120+120+180</f>
        <v>2020</v>
      </c>
      <c r="Q11" s="1" t="s">
        <v>47</v>
      </c>
      <c r="R11" s="1" t="s">
        <v>53</v>
      </c>
      <c r="S11" s="1" t="n">
        <f aca="false">AVERAGE('Food eaten(legacy)'!P9:P11)</f>
        <v>2628.33333333333</v>
      </c>
    </row>
    <row r="12" customFormat="false" ht="14.9" hidden="false" customHeight="true" outlineLevel="0" collapsed="false">
      <c r="A12" s="1" t="n">
        <v>10</v>
      </c>
      <c r="B12" s="1" t="s">
        <v>7</v>
      </c>
      <c r="C12" s="1" t="n">
        <v>42527</v>
      </c>
      <c r="E12" s="1" t="s">
        <v>54</v>
      </c>
      <c r="M12" s="1" t="n">
        <v>1</v>
      </c>
      <c r="O12" s="1" t="n">
        <f aca="false">120+24+2+6*4</f>
        <v>170</v>
      </c>
      <c r="P12" s="1" t="n">
        <f aca="false">6*400+250+120+78*4</f>
        <v>3082</v>
      </c>
      <c r="Q12" s="1" t="s">
        <v>47</v>
      </c>
      <c r="S12" s="1" t="n">
        <f aca="false">AVERAGE('Food eaten(legacy)'!P10:P12)</f>
        <v>2660.66666666667</v>
      </c>
    </row>
    <row r="13" customFormat="false" ht="14.9" hidden="false" customHeight="true" outlineLevel="0" collapsed="false">
      <c r="A13" s="1" t="n">
        <v>11</v>
      </c>
      <c r="B13" s="1" t="s">
        <v>8</v>
      </c>
      <c r="C13" s="1" t="n">
        <v>42528</v>
      </c>
      <c r="E13" s="1" t="s">
        <v>55</v>
      </c>
      <c r="M13" s="1" t="n">
        <v>0</v>
      </c>
      <c r="O13" s="1" t="n">
        <f aca="false">120+24+0+4</f>
        <v>148</v>
      </c>
      <c r="P13" s="1" t="n">
        <f aca="false">6*400+120+223+365</f>
        <v>3108</v>
      </c>
      <c r="Q13" s="1" t="s">
        <v>37</v>
      </c>
      <c r="R13" s="1" t="s">
        <v>56</v>
      </c>
      <c r="S13" s="1" t="n">
        <f aca="false">AVERAGE('Food eaten(legacy)'!P11:P13)</f>
        <v>2736.66666666667</v>
      </c>
    </row>
    <row r="14" customFormat="false" ht="14.9" hidden="false" customHeight="true" outlineLevel="0" collapsed="false">
      <c r="A14" s="1" t="n">
        <v>12</v>
      </c>
      <c r="B14" s="1" t="s">
        <v>9</v>
      </c>
      <c r="C14" s="1" t="n">
        <v>42529</v>
      </c>
      <c r="E14" s="1" t="s">
        <v>57</v>
      </c>
      <c r="M14" s="1" t="n">
        <v>0.5</v>
      </c>
      <c r="O14" s="1" t="n">
        <f aca="false">4*20+24+30+4*6</f>
        <v>158</v>
      </c>
      <c r="P14" s="1" t="n">
        <f aca="false">4*400+120+120+4*90</f>
        <v>2200</v>
      </c>
      <c r="Q14" s="1" t="s">
        <v>47</v>
      </c>
      <c r="R14" s="1" t="s">
        <v>58</v>
      </c>
      <c r="S14" s="1" t="n">
        <f aca="false">AVERAGE('Food eaten(legacy)'!P12:P14)</f>
        <v>2796.66666666667</v>
      </c>
    </row>
    <row r="15" customFormat="false" ht="14.9" hidden="false" customHeight="true" outlineLevel="0" collapsed="false">
      <c r="A15" s="1" t="n">
        <v>13</v>
      </c>
      <c r="B15" s="1" t="s">
        <v>3</v>
      </c>
      <c r="C15" s="1" t="n">
        <v>42530</v>
      </c>
      <c r="E15" s="1" t="s">
        <v>59</v>
      </c>
      <c r="M15" s="1" t="n">
        <v>0</v>
      </c>
      <c r="O15" s="1" t="n">
        <f aca="false">80+24+8+30</f>
        <v>142</v>
      </c>
      <c r="P15" s="1" t="n">
        <f aca="false">4*400+120+380+120+100</f>
        <v>2320</v>
      </c>
      <c r="Q15" s="1" t="s">
        <v>37</v>
      </c>
      <c r="S15" s="1" t="n">
        <f aca="false">AVERAGE('Food eaten(legacy)'!P13:P15)</f>
        <v>2542.66666666667</v>
      </c>
    </row>
    <row r="16" customFormat="false" ht="14.9" hidden="false" customHeight="true" outlineLevel="0" collapsed="false">
      <c r="A16" s="1" t="n">
        <v>14</v>
      </c>
      <c r="B16" s="1" t="s">
        <v>4</v>
      </c>
      <c r="C16" s="1" t="n">
        <v>42531</v>
      </c>
      <c r="E16" s="1" t="s">
        <v>60</v>
      </c>
      <c r="M16" s="1" t="n">
        <v>1</v>
      </c>
      <c r="O16" s="1" t="n">
        <f aca="false">140+24+2*6</f>
        <v>176</v>
      </c>
      <c r="P16" s="1" t="n">
        <f aca="false">7*400+120+2*90</f>
        <v>3100</v>
      </c>
      <c r="Q16" s="1" t="s">
        <v>47</v>
      </c>
      <c r="S16" s="1" t="n">
        <f aca="false">AVERAGE('Food eaten(legacy)'!P14:P16)</f>
        <v>2540</v>
      </c>
      <c r="T16" s="1" t="n">
        <f aca="false">AVERAGE('Food eaten(legacy)'!P10:P16)</f>
        <v>2672.85714285714</v>
      </c>
      <c r="U16" s="1" t="n">
        <f aca="false">AVERAGE('Food eaten(legacy)'!O10:O16)</f>
        <v>160.857142857143</v>
      </c>
    </row>
    <row r="17" customFormat="false" ht="14.9" hidden="false" customHeight="true" outlineLevel="0" collapsed="false">
      <c r="A17" s="1" t="n">
        <v>15</v>
      </c>
      <c r="B17" s="1" t="s">
        <v>5</v>
      </c>
      <c r="C17" s="1" t="n">
        <v>42532</v>
      </c>
      <c r="E17" s="1" t="s">
        <v>61</v>
      </c>
      <c r="M17" s="1" t="n">
        <v>0</v>
      </c>
      <c r="O17" s="1" t="n">
        <f aca="false">120+24+2*6+5</f>
        <v>161</v>
      </c>
      <c r="P17" s="1" t="n">
        <f aca="false">6*400+120+2*90+90+56</f>
        <v>2846</v>
      </c>
      <c r="Q17" s="1" t="s">
        <v>47</v>
      </c>
      <c r="S17" s="1" t="n">
        <f aca="false">AVERAGE('Food eaten(legacy)'!P15:P17)</f>
        <v>2755.33333333333</v>
      </c>
    </row>
    <row r="18" customFormat="false" ht="14.9" hidden="false" customHeight="true" outlineLevel="0" collapsed="false">
      <c r="A18" s="1" t="n">
        <v>16</v>
      </c>
      <c r="B18" s="1" t="s">
        <v>6</v>
      </c>
      <c r="C18" s="1" t="n">
        <v>42533</v>
      </c>
      <c r="E18" s="1" t="s">
        <v>62</v>
      </c>
      <c r="M18" s="1" t="n">
        <v>1</v>
      </c>
      <c r="O18" s="1" t="n">
        <f aca="false">120+24+4*6+5</f>
        <v>173</v>
      </c>
      <c r="P18" s="1" t="n">
        <f aca="false">6*400+120+90*4+90+56</f>
        <v>3026</v>
      </c>
      <c r="Q18" s="1" t="s">
        <v>47</v>
      </c>
    </row>
    <row r="19" customFormat="false" ht="14.9" hidden="false" customHeight="true" outlineLevel="0" collapsed="false">
      <c r="A19" s="1" t="n">
        <v>17</v>
      </c>
      <c r="B19" s="1" t="s">
        <v>7</v>
      </c>
      <c r="C19" s="1" t="n">
        <v>42534</v>
      </c>
      <c r="E19" s="1" t="s">
        <v>63</v>
      </c>
      <c r="M19" s="1" t="n">
        <v>0</v>
      </c>
      <c r="O19" s="1" t="n">
        <f aca="false">120+24+4*6+30</f>
        <v>198</v>
      </c>
      <c r="P19" s="1" t="n">
        <f aca="false">6*400+120+90*4+120</f>
        <v>3000</v>
      </c>
      <c r="Q19" s="1" t="s">
        <v>47</v>
      </c>
      <c r="R19" s="1" t="s">
        <v>64</v>
      </c>
    </row>
    <row r="20" customFormat="false" ht="14.9" hidden="false" customHeight="true" outlineLevel="0" collapsed="false">
      <c r="A20" s="1" t="n">
        <v>18</v>
      </c>
      <c r="B20" s="1" t="s">
        <v>8</v>
      </c>
      <c r="C20" s="1" t="n">
        <v>42535</v>
      </c>
      <c r="E20" s="1" t="s">
        <v>65</v>
      </c>
      <c r="M20" s="1" t="n">
        <v>1</v>
      </c>
      <c r="O20" s="1" t="n">
        <f aca="false">120+24+5*6+5</f>
        <v>179</v>
      </c>
      <c r="P20" s="1" t="n">
        <f aca="false">6*400+120+5*92+90</f>
        <v>3070</v>
      </c>
      <c r="Q20" s="1" t="s">
        <v>47</v>
      </c>
    </row>
    <row r="21" customFormat="false" ht="14.9" hidden="false" customHeight="true" outlineLevel="0" collapsed="false">
      <c r="A21" s="1" t="n">
        <v>19</v>
      </c>
      <c r="B21" s="1" t="s">
        <v>9</v>
      </c>
      <c r="C21" s="1" t="n">
        <v>42536</v>
      </c>
      <c r="E21" s="1" t="s">
        <v>66</v>
      </c>
      <c r="M21" s="1" t="n">
        <v>0</v>
      </c>
      <c r="O21" s="1" t="n">
        <f aca="false">60+0.5*175+24</f>
        <v>171.5</v>
      </c>
      <c r="P21" s="1" t="n">
        <f aca="false">3*400+120+0.4*2900</f>
        <v>2480</v>
      </c>
      <c r="Q21" s="1" t="s">
        <v>41</v>
      </c>
      <c r="R21" s="1" t="s">
        <v>67</v>
      </c>
    </row>
    <row r="22" customFormat="false" ht="14.9" hidden="false" customHeight="true" outlineLevel="0" collapsed="false">
      <c r="A22" s="1" t="n">
        <v>20</v>
      </c>
      <c r="B22" s="1" t="s">
        <v>3</v>
      </c>
      <c r="C22" s="1" t="n">
        <v>42537</v>
      </c>
      <c r="E22" s="1" t="s">
        <v>68</v>
      </c>
      <c r="M22" s="1" t="n">
        <v>0</v>
      </c>
      <c r="O22" s="1" t="n">
        <f aca="false">20+48+0.5*175</f>
        <v>155.5</v>
      </c>
      <c r="P22" s="1" t="n">
        <f aca="false">400+0.6*2900+240+56</f>
        <v>2436</v>
      </c>
      <c r="Q22" s="1" t="s">
        <v>41</v>
      </c>
      <c r="R22" s="1" t="s">
        <v>69</v>
      </c>
    </row>
    <row r="23" customFormat="false" ht="14.9" hidden="false" customHeight="true" outlineLevel="0" collapsed="false">
      <c r="A23" s="1" t="n">
        <v>21</v>
      </c>
      <c r="B23" s="1" t="s">
        <v>4</v>
      </c>
      <c r="C23" s="1" t="n">
        <v>42538</v>
      </c>
      <c r="E23" s="1" t="s">
        <v>60</v>
      </c>
      <c r="M23" s="1" t="n">
        <v>1</v>
      </c>
      <c r="O23" s="1" t="n">
        <v>176</v>
      </c>
      <c r="P23" s="1" t="n">
        <v>3100</v>
      </c>
      <c r="Q23" s="1" t="s">
        <v>47</v>
      </c>
    </row>
    <row r="24" customFormat="false" ht="14.9" hidden="false" customHeight="true" outlineLevel="0" collapsed="false">
      <c r="A24" s="1" t="n">
        <v>22</v>
      </c>
      <c r="B24" s="1" t="s">
        <v>5</v>
      </c>
      <c r="C24" s="1" t="n">
        <v>42539</v>
      </c>
      <c r="E24" s="1" t="s">
        <v>70</v>
      </c>
      <c r="M24" s="1" t="n">
        <v>0</v>
      </c>
      <c r="O24" s="1" t="n">
        <f aca="false">100+24+10+4*6</f>
        <v>158</v>
      </c>
      <c r="P24" s="1" t="n">
        <f aca="false">5*400+120+380+4*92</f>
        <v>2868</v>
      </c>
      <c r="Q24" s="1" t="s">
        <v>47</v>
      </c>
      <c r="T24" s="1" t="n">
        <f aca="false">AVERAGE('Food eaten(legacy)'!P17:P24)</f>
        <v>2853.25</v>
      </c>
      <c r="U24" s="1" t="n">
        <f aca="false">AVERAGE('Food eaten(legacy)'!O16:O24)</f>
        <v>172</v>
      </c>
    </row>
    <row r="25" customFormat="false" ht="14.9" hidden="false" customHeight="true" outlineLevel="0" collapsed="false">
      <c r="A25" s="1" t="n">
        <v>23</v>
      </c>
      <c r="B25" s="1" t="s">
        <v>6</v>
      </c>
      <c r="C25" s="1" t="n">
        <v>42540</v>
      </c>
      <c r="E25" s="1" t="s">
        <v>71</v>
      </c>
      <c r="M25" s="1" t="n">
        <v>1</v>
      </c>
      <c r="O25" s="1" t="n">
        <f aca="false">120+24+12+5</f>
        <v>161</v>
      </c>
      <c r="P25" s="1" t="n">
        <f aca="false">6*400+120+3*92+90</f>
        <v>2886</v>
      </c>
      <c r="Q25" s="1" t="s">
        <v>47</v>
      </c>
    </row>
    <row r="26" customFormat="false" ht="14.9" hidden="false" customHeight="true" outlineLevel="0" collapsed="false">
      <c r="A26" s="1" t="n">
        <v>24</v>
      </c>
      <c r="B26" s="1" t="s">
        <v>7</v>
      </c>
      <c r="C26" s="1" t="n">
        <v>42541</v>
      </c>
      <c r="E26" s="1" t="s">
        <v>72</v>
      </c>
      <c r="M26" s="1" t="n">
        <v>0</v>
      </c>
      <c r="O26" s="1" t="n">
        <f aca="false">120+24+12+5</f>
        <v>161</v>
      </c>
      <c r="P26" s="1" t="n">
        <f aca="false">6*400+120+90+3*92+32</f>
        <v>2918</v>
      </c>
      <c r="Q26" s="1" t="s">
        <v>47</v>
      </c>
    </row>
    <row r="27" customFormat="false" ht="14.9" hidden="false" customHeight="true" outlineLevel="0" collapsed="false">
      <c r="A27" s="1" t="n">
        <v>25</v>
      </c>
      <c r="B27" s="1" t="s">
        <v>8</v>
      </c>
      <c r="C27" s="1" t="n">
        <v>42542</v>
      </c>
      <c r="E27" s="1" t="s">
        <v>73</v>
      </c>
      <c r="M27" s="1" t="n">
        <v>1</v>
      </c>
      <c r="O27" s="1" t="n">
        <f aca="false">120+24+10+8</f>
        <v>162</v>
      </c>
      <c r="P27" s="1" t="n">
        <f aca="false">6*400+120+180+180</f>
        <v>2880</v>
      </c>
      <c r="Q27" s="1" t="s">
        <v>37</v>
      </c>
      <c r="R27" s="1" t="s">
        <v>74</v>
      </c>
    </row>
    <row r="28" customFormat="false" ht="14.9" hidden="false" customHeight="true" outlineLevel="0" collapsed="false">
      <c r="A28" s="1" t="n">
        <v>26</v>
      </c>
      <c r="B28" s="1" t="s">
        <v>9</v>
      </c>
      <c r="C28" s="1" t="n">
        <v>42543</v>
      </c>
      <c r="E28" s="1" t="s">
        <v>75</v>
      </c>
      <c r="M28" s="1" t="n">
        <v>0</v>
      </c>
      <c r="O28" s="1" t="n">
        <f aca="false">120+24+16+9</f>
        <v>169</v>
      </c>
      <c r="P28" s="1" t="n">
        <f aca="false">6*400+120+0.75*148+90+70+56</f>
        <v>2847</v>
      </c>
      <c r="Q28" s="1" t="s">
        <v>37</v>
      </c>
      <c r="R28" s="1" t="s">
        <v>76</v>
      </c>
    </row>
    <row r="29" customFormat="false" ht="14.9" hidden="false" customHeight="true" outlineLevel="0" collapsed="false">
      <c r="A29" s="1" t="n">
        <v>27</v>
      </c>
      <c r="B29" s="1" t="s">
        <v>3</v>
      </c>
      <c r="C29" s="1" t="n">
        <v>42544</v>
      </c>
      <c r="E29" s="1" t="s">
        <v>77</v>
      </c>
      <c r="M29" s="1" t="n">
        <v>0</v>
      </c>
      <c r="O29" s="1" t="n">
        <f aca="false">100+24+30</f>
        <v>154</v>
      </c>
      <c r="P29" s="1" t="n">
        <f aca="false">5*400+120+120</f>
        <v>2240</v>
      </c>
      <c r="Q29" s="1" t="s">
        <v>47</v>
      </c>
      <c r="R29" s="1" t="s">
        <v>78</v>
      </c>
    </row>
    <row r="30" customFormat="false" ht="14.9" hidden="false" customHeight="true" outlineLevel="0" collapsed="false">
      <c r="A30" s="1" t="n">
        <v>28</v>
      </c>
      <c r="B30" s="1" t="s">
        <v>4</v>
      </c>
      <c r="C30" s="1" t="n">
        <v>42545</v>
      </c>
      <c r="E30" s="1" t="s">
        <v>77</v>
      </c>
      <c r="M30" s="1" t="n">
        <v>0</v>
      </c>
      <c r="O30" s="1" t="n">
        <f aca="false">'Food eaten(legacy)'!O29</f>
        <v>154</v>
      </c>
      <c r="P30" s="1" t="n">
        <f aca="false">'Food eaten(legacy)'!P29</f>
        <v>2240</v>
      </c>
      <c r="Q30" s="1" t="s">
        <v>47</v>
      </c>
      <c r="R30" s="1" t="s">
        <v>79</v>
      </c>
    </row>
    <row r="31" customFormat="false" ht="14.9" hidden="false" customHeight="true" outlineLevel="0" collapsed="false">
      <c r="A31" s="1" t="n">
        <v>29</v>
      </c>
      <c r="B31" s="1" t="s">
        <v>5</v>
      </c>
      <c r="C31" s="1" t="n">
        <v>42546</v>
      </c>
      <c r="E31" s="1" t="s">
        <v>80</v>
      </c>
      <c r="M31" s="1" t="n">
        <v>1</v>
      </c>
      <c r="P31" s="1" t="n">
        <v>3000</v>
      </c>
      <c r="Q31" s="1" t="s">
        <v>41</v>
      </c>
      <c r="R31" s="1" t="s">
        <v>81</v>
      </c>
      <c r="T31" s="1" t="n">
        <f aca="false">AVERAGE('Food eaten(legacy)'!P25:P31)</f>
        <v>2715.85714285714</v>
      </c>
      <c r="U31" s="1" t="n">
        <f aca="false">AVERAGE('Food eaten(legacy)'!O25:O31)</f>
        <v>160.166666666667</v>
      </c>
    </row>
    <row r="32" customFormat="false" ht="14.9" hidden="false" customHeight="true" outlineLevel="0" collapsed="false">
      <c r="A32" s="1" t="n">
        <v>30</v>
      </c>
      <c r="B32" s="1" t="s">
        <v>6</v>
      </c>
      <c r="C32" s="1" t="n">
        <v>42547</v>
      </c>
      <c r="E32" s="1" t="s">
        <v>82</v>
      </c>
      <c r="M32" s="1" t="n">
        <v>0</v>
      </c>
      <c r="O32" s="1" t="n">
        <f aca="false">140+24</f>
        <v>164</v>
      </c>
      <c r="P32" s="1" t="n">
        <f aca="false">7*400+120</f>
        <v>2920</v>
      </c>
      <c r="Q32" s="1" t="s">
        <v>47</v>
      </c>
    </row>
    <row r="33" customFormat="false" ht="14.9" hidden="false" customHeight="true" outlineLevel="0" collapsed="false">
      <c r="A33" s="1" t="n">
        <v>31</v>
      </c>
      <c r="B33" s="1" t="s">
        <v>7</v>
      </c>
      <c r="C33" s="1" t="n">
        <v>42548</v>
      </c>
      <c r="E33" s="1" t="s">
        <v>82</v>
      </c>
      <c r="M33" s="1" t="n">
        <v>1</v>
      </c>
      <c r="O33" s="1" t="n">
        <f aca="false">'Food eaten(legacy)'!O32</f>
        <v>164</v>
      </c>
      <c r="P33" s="1" t="n">
        <f aca="false">'Food eaten(legacy)'!P32</f>
        <v>2920</v>
      </c>
      <c r="Q33" s="1" t="s">
        <v>47</v>
      </c>
    </row>
    <row r="34" customFormat="false" ht="14.9" hidden="false" customHeight="true" outlineLevel="0" collapsed="false">
      <c r="A34" s="1" t="n">
        <v>32</v>
      </c>
      <c r="B34" s="1" t="s">
        <v>8</v>
      </c>
      <c r="C34" s="1" t="n">
        <v>42549</v>
      </c>
      <c r="E34" s="1" t="s">
        <v>83</v>
      </c>
      <c r="M34" s="1" t="n">
        <v>0</v>
      </c>
      <c r="O34" s="1" t="n">
        <f aca="false">160+24</f>
        <v>184</v>
      </c>
      <c r="P34" s="1" t="n">
        <f aca="false">8*400+120</f>
        <v>3320</v>
      </c>
      <c r="Q34" s="1" t="s">
        <v>47</v>
      </c>
      <c r="R34" s="1" t="s">
        <v>84</v>
      </c>
    </row>
    <row r="35" customFormat="false" ht="14.9" hidden="false" customHeight="true" outlineLevel="0" collapsed="false">
      <c r="A35" s="1" t="n">
        <v>33</v>
      </c>
      <c r="B35" s="1" t="s">
        <v>9</v>
      </c>
      <c r="C35" s="1" t="n">
        <v>42550</v>
      </c>
      <c r="E35" s="1" t="s">
        <v>82</v>
      </c>
      <c r="M35" s="1" t="n">
        <v>1</v>
      </c>
      <c r="O35" s="1" t="n">
        <f aca="false">140+24</f>
        <v>164</v>
      </c>
      <c r="P35" s="1" t="n">
        <f aca="false">7*400+120</f>
        <v>2920</v>
      </c>
      <c r="Q35" s="1" t="s">
        <v>47</v>
      </c>
    </row>
    <row r="36" customFormat="false" ht="14.9" hidden="false" customHeight="true" outlineLevel="0" collapsed="false">
      <c r="A36" s="1" t="n">
        <v>34</v>
      </c>
      <c r="B36" s="1" t="s">
        <v>3</v>
      </c>
      <c r="C36" s="1" t="n">
        <v>42551</v>
      </c>
      <c r="E36" s="1" t="s">
        <v>85</v>
      </c>
      <c r="M36" s="1" t="n">
        <v>0</v>
      </c>
      <c r="O36" s="1" t="n">
        <f aca="false">120+24+10+10</f>
        <v>164</v>
      </c>
      <c r="P36" s="1" t="n">
        <f aca="false">6*400+120+180+200</f>
        <v>2900</v>
      </c>
      <c r="Q36" s="1" t="s">
        <v>37</v>
      </c>
    </row>
    <row r="37" customFormat="false" ht="14.9" hidden="false" customHeight="true" outlineLevel="0" collapsed="false">
      <c r="A37" s="1" t="n">
        <v>35</v>
      </c>
      <c r="B37" s="1" t="s">
        <v>4</v>
      </c>
      <c r="C37" s="1" t="n">
        <v>42552</v>
      </c>
      <c r="E37" s="1" t="s">
        <v>86</v>
      </c>
      <c r="M37" s="1" t="n">
        <v>0</v>
      </c>
      <c r="O37" s="1" t="n">
        <f aca="false">2*20+(470/112*25)+14+2*6+4</f>
        <v>174.910714285714</v>
      </c>
      <c r="P37" s="1" t="n">
        <f aca="false">2*400+(470/112*140+70)+2*98+79*2+90</f>
        <v>1901.5</v>
      </c>
      <c r="Q37" s="1" t="s">
        <v>41</v>
      </c>
      <c r="R37" s="1" t="s">
        <v>87</v>
      </c>
    </row>
    <row r="38" customFormat="false" ht="14.9" hidden="false" customHeight="true" outlineLevel="0" collapsed="false">
      <c r="A38" s="1" t="n">
        <v>36</v>
      </c>
      <c r="B38" s="1" t="s">
        <v>5</v>
      </c>
      <c r="C38" s="1" t="n">
        <v>42553</v>
      </c>
      <c r="E38" s="1" t="s">
        <v>88</v>
      </c>
      <c r="M38" s="1" t="n">
        <v>1</v>
      </c>
      <c r="O38" s="1" t="n">
        <f aca="false">2*20+(470/112*25)+14+10</f>
        <v>168.910714285714</v>
      </c>
      <c r="P38" s="1" t="n">
        <f aca="false">2*400+(470/112*140+70)+2*98+230+80</f>
        <v>1963.5</v>
      </c>
      <c r="Q38" s="1" t="s">
        <v>41</v>
      </c>
      <c r="R38" s="1" t="s">
        <v>89</v>
      </c>
      <c r="T38" s="1" t="n">
        <f aca="false">AVERAGE('Food eaten(legacy)'!P32:P38)</f>
        <v>2692.14285714286</v>
      </c>
      <c r="U38" s="1" t="n">
        <f aca="false">AVERAGE('Food eaten(legacy)'!O32:O38)</f>
        <v>169.117346938775</v>
      </c>
    </row>
    <row r="39" customFormat="false" ht="14.9" hidden="false" customHeight="true" outlineLevel="0" collapsed="false">
      <c r="A39" s="1" t="n">
        <v>37</v>
      </c>
      <c r="B39" s="1" t="s">
        <v>6</v>
      </c>
      <c r="C39" s="1" t="n">
        <v>42554</v>
      </c>
      <c r="E39" s="1" t="s">
        <v>90</v>
      </c>
      <c r="M39" s="1" t="n">
        <v>0</v>
      </c>
      <c r="O39" s="1" t="n">
        <f aca="false">3*20+(478/112*25)+6</f>
        <v>172.696428571429</v>
      </c>
      <c r="P39" s="1" t="n">
        <f aca="false">3*400+(478/112*140+70)+90</f>
        <v>1957.5</v>
      </c>
      <c r="Q39" s="1" t="s">
        <v>37</v>
      </c>
      <c r="R39" s="1" t="s">
        <v>91</v>
      </c>
    </row>
    <row r="40" customFormat="false" ht="14.9" hidden="false" customHeight="true" outlineLevel="0" collapsed="false">
      <c r="A40" s="1" t="n">
        <v>38</v>
      </c>
      <c r="B40" s="1" t="s">
        <v>7</v>
      </c>
      <c r="C40" s="1" t="n">
        <v>42555</v>
      </c>
      <c r="E40" s="1" t="s">
        <v>92</v>
      </c>
      <c r="M40" s="1" t="n">
        <v>1</v>
      </c>
      <c r="N40" s="1" t="n">
        <f aca="false">3*21+(478/100*1.2)+8+8+2*7+1</f>
        <v>99.736</v>
      </c>
      <c r="O40" s="1" t="n">
        <f aca="false">3*20+24+(478/112*25)+4+2*6+5</f>
        <v>211.696428571429</v>
      </c>
      <c r="P40" s="1" t="n">
        <f aca="false">3*400+120+(478/112*140+70)+90+2*90+90</f>
        <v>2347.5</v>
      </c>
      <c r="Q40" s="1" t="s">
        <v>37</v>
      </c>
      <c r="R40" s="1" t="s">
        <v>93</v>
      </c>
    </row>
    <row r="41" customFormat="false" ht="14.9" hidden="false" customHeight="true" outlineLevel="0" collapsed="false">
      <c r="A41" s="1" t="n">
        <v>39</v>
      </c>
      <c r="B41" s="1" t="s">
        <v>8</v>
      </c>
      <c r="C41" s="1" t="n">
        <v>42556</v>
      </c>
      <c r="E41" s="1" t="s">
        <v>94</v>
      </c>
      <c r="M41" s="1" t="n">
        <v>0</v>
      </c>
      <c r="O41" s="1" t="n">
        <f aca="false">3*20+24+(430/112*25)</f>
        <v>179.982142857143</v>
      </c>
      <c r="P41" s="1" t="n">
        <f aca="false">3*400+120+(430/112*140+70)</f>
        <v>1927.5</v>
      </c>
      <c r="Q41" s="1" t="s">
        <v>41</v>
      </c>
      <c r="R41" s="1" t="s">
        <v>95</v>
      </c>
    </row>
    <row r="42" customFormat="false" ht="14.9" hidden="false" customHeight="true" outlineLevel="0" collapsed="false">
      <c r="A42" s="1" t="n">
        <v>40</v>
      </c>
      <c r="B42" s="1" t="s">
        <v>9</v>
      </c>
      <c r="C42" s="1" t="n">
        <v>42557</v>
      </c>
      <c r="E42" s="1" t="s">
        <v>96</v>
      </c>
      <c r="M42" s="1" t="n">
        <v>1</v>
      </c>
      <c r="O42" s="1" t="n">
        <f aca="false">40+(530/112*25)+14+2*6+(80/53*16)</f>
        <v>208.454514824798</v>
      </c>
      <c r="P42" s="1" t="n">
        <f aca="false">800+(530/112*140+70)+2*98+2*90+(80/53*83)</f>
        <v>2033.78301886792</v>
      </c>
      <c r="Q42" s="1" t="s">
        <v>41</v>
      </c>
    </row>
    <row r="43" customFormat="false" ht="14.9" hidden="false" customHeight="true" outlineLevel="0" collapsed="false">
      <c r="A43" s="1" t="n">
        <v>41</v>
      </c>
      <c r="B43" s="1" t="s">
        <v>3</v>
      </c>
      <c r="C43" s="1" t="n">
        <v>42558</v>
      </c>
      <c r="E43" s="1" t="s">
        <v>97</v>
      </c>
      <c r="M43" s="1" t="n">
        <v>0</v>
      </c>
      <c r="O43" s="1" t="n">
        <f aca="false">40+24+(440/112*25)+3+2*6+5</f>
        <v>182.214285714286</v>
      </c>
      <c r="P43" s="1" t="n">
        <f aca="false">800+(440/112*140+70)+120+180+2*90+90</f>
        <v>1990</v>
      </c>
      <c r="Q43" s="1" t="s">
        <v>41</v>
      </c>
    </row>
    <row r="44" customFormat="false" ht="14.9" hidden="false" customHeight="true" outlineLevel="0" collapsed="false">
      <c r="A44" s="1" t="n">
        <v>42</v>
      </c>
      <c r="B44" s="1" t="s">
        <v>4</v>
      </c>
      <c r="C44" s="1" t="n">
        <v>42559</v>
      </c>
      <c r="D44" s="1" t="s">
        <v>98</v>
      </c>
      <c r="E44" s="1" t="s">
        <v>99</v>
      </c>
      <c r="M44" s="1" t="n">
        <v>1</v>
      </c>
      <c r="O44" s="1" t="n">
        <f aca="false">40+(440/112*25)+14+24+2*6+3</f>
        <v>191.214285714286</v>
      </c>
      <c r="P44" s="1" t="n">
        <f aca="false">800+(440/112*140+70)+2*98+120+2*90+54</f>
        <v>1970</v>
      </c>
      <c r="Q44" s="1" t="s">
        <v>41</v>
      </c>
      <c r="R44" s="1" t="s">
        <v>100</v>
      </c>
    </row>
    <row r="45" customFormat="false" ht="14.05" hidden="false" customHeight="true" outlineLevel="0" collapsed="false">
      <c r="A45" s="1" t="n">
        <v>43</v>
      </c>
      <c r="B45" s="1" t="s">
        <v>5</v>
      </c>
      <c r="C45" s="1" t="n">
        <v>42560</v>
      </c>
      <c r="E45" s="1" t="s">
        <v>101</v>
      </c>
      <c r="M45" s="1" t="n">
        <v>0</v>
      </c>
      <c r="Q45" s="1" t="s">
        <v>41</v>
      </c>
      <c r="R45" s="1" t="s">
        <v>102</v>
      </c>
      <c r="T45" s="1" t="n">
        <f aca="false">AVERAGE('Food eaten(legacy)'!P39:P45)</f>
        <v>2037.71383647799</v>
      </c>
      <c r="U45" s="1" t="n">
        <f aca="false">AVERAGE('Food eaten(legacy)'!O39:O45)</f>
        <v>191.043014375562</v>
      </c>
    </row>
    <row r="46" customFormat="false" ht="14.9" hidden="false" customHeight="true" outlineLevel="0" collapsed="false">
      <c r="A46" s="1" t="n">
        <v>44</v>
      </c>
      <c r="B46" s="1" t="s">
        <v>6</v>
      </c>
      <c r="C46" s="1" t="n">
        <v>42561</v>
      </c>
      <c r="E46" s="1" t="s">
        <v>103</v>
      </c>
      <c r="M46" s="1" t="n">
        <v>1</v>
      </c>
      <c r="O46" s="1" t="n">
        <f aca="false">60+(400/112*25)+24+16</f>
        <v>189.285714285714</v>
      </c>
      <c r="P46" s="1" t="n">
        <f aca="false">3*400+(440/112*140+70)+120+100</f>
        <v>2040</v>
      </c>
      <c r="Q46" s="1" t="s">
        <v>41</v>
      </c>
      <c r="R46" s="1" t="s">
        <v>104</v>
      </c>
    </row>
    <row r="47" customFormat="false" ht="14.05" hidden="false" customHeight="true" outlineLevel="0" collapsed="false">
      <c r="A47" s="1" t="n">
        <v>45</v>
      </c>
      <c r="B47" s="1" t="s">
        <v>7</v>
      </c>
      <c r="C47" s="1" t="n">
        <v>42562</v>
      </c>
      <c r="E47" s="1" t="s">
        <v>105</v>
      </c>
      <c r="M47" s="1" t="n">
        <v>0</v>
      </c>
      <c r="Q47" s="1" t="s">
        <v>41</v>
      </c>
      <c r="R47" s="1" t="s">
        <v>106</v>
      </c>
    </row>
    <row r="48" customFormat="false" ht="14.9" hidden="false" customHeight="true" outlineLevel="0" collapsed="false">
      <c r="A48" s="1" t="n">
        <v>46</v>
      </c>
      <c r="B48" s="1" t="s">
        <v>8</v>
      </c>
      <c r="C48" s="1" t="n">
        <v>42563</v>
      </c>
      <c r="E48" s="1" t="s">
        <v>107</v>
      </c>
      <c r="M48" s="1" t="n">
        <v>1</v>
      </c>
      <c r="O48" s="1" t="n">
        <f aca="false">60+(750/175*17)+24+2*6+3+4</f>
        <v>175.857142857143</v>
      </c>
      <c r="P48" s="1" t="n">
        <f aca="false">3*400+(750/175*100)+120+2*90+0.6*90+90</f>
        <v>2072.57142857143</v>
      </c>
      <c r="Q48" s="1" t="s">
        <v>37</v>
      </c>
    </row>
    <row r="49" customFormat="false" ht="14.05" hidden="false" customHeight="true" outlineLevel="0" collapsed="false">
      <c r="A49" s="1" t="n">
        <v>47</v>
      </c>
      <c r="B49" s="1" t="s">
        <v>9</v>
      </c>
      <c r="C49" s="1" t="n">
        <v>42564</v>
      </c>
      <c r="E49" s="1" t="s">
        <v>108</v>
      </c>
      <c r="M49" s="1" t="n">
        <v>0</v>
      </c>
      <c r="Q49" s="1" t="s">
        <v>41</v>
      </c>
      <c r="R49" s="1" t="s">
        <v>109</v>
      </c>
    </row>
    <row r="50" customFormat="false" ht="14.9" hidden="false" customHeight="true" outlineLevel="0" collapsed="false">
      <c r="A50" s="1" t="n">
        <v>48</v>
      </c>
      <c r="B50" s="1" t="s">
        <v>3</v>
      </c>
      <c r="C50" s="1" t="n">
        <v>42565</v>
      </c>
      <c r="E50" s="1" t="s">
        <v>110</v>
      </c>
      <c r="M50" s="1" t="n">
        <v>1</v>
      </c>
      <c r="O50" s="1" t="n">
        <f aca="false">60+(750/175*17)+2*6+5+24</f>
        <v>173.857142857143</v>
      </c>
      <c r="P50" s="1" t="n">
        <f aca="false">3*400+(750/175*100)+2*90+90+120</f>
        <v>2018.57142857143</v>
      </c>
      <c r="Q50" s="1" t="s">
        <v>37</v>
      </c>
    </row>
    <row r="51" customFormat="false" ht="14.9" hidden="false" customHeight="true" outlineLevel="0" collapsed="false">
      <c r="A51" s="1" t="n">
        <v>49</v>
      </c>
      <c r="B51" s="1" t="s">
        <v>4</v>
      </c>
      <c r="C51" s="1" t="n">
        <v>42566</v>
      </c>
      <c r="E51" s="1" t="s">
        <v>111</v>
      </c>
      <c r="M51" s="1" t="n">
        <v>0</v>
      </c>
      <c r="O51" s="1" t="n">
        <f aca="false">40+(113/30*14)+16+24+6*3+5+4</f>
        <v>159.733333333333</v>
      </c>
      <c r="P51" s="1" t="n">
        <f aca="false">2*400+(113/30*130)+110+120+77*3+90+90</f>
        <v>1930.66666666667</v>
      </c>
      <c r="Q51" s="1" t="s">
        <v>37</v>
      </c>
    </row>
    <row r="52" customFormat="false" ht="14.9" hidden="false" customHeight="true" outlineLevel="0" collapsed="false">
      <c r="A52" s="1" t="n">
        <v>50</v>
      </c>
      <c r="B52" s="1" t="s">
        <v>5</v>
      </c>
      <c r="C52" s="1" t="n">
        <v>42567</v>
      </c>
      <c r="E52" s="1" t="s">
        <v>112</v>
      </c>
      <c r="M52" s="1" t="n">
        <v>1</v>
      </c>
      <c r="O52" s="1" t="n">
        <f aca="false">40+24+(410/100*23)+6+9+9</f>
        <v>182.3</v>
      </c>
      <c r="P52" s="1" t="n">
        <f aca="false">2*400+120+(410/100*110)+90+370+100</f>
        <v>1931</v>
      </c>
      <c r="Q52" s="1" t="s">
        <v>37</v>
      </c>
      <c r="T52" s="1" t="n">
        <f aca="false">AVERAGE('Food eaten(legacy)'!P46:P52)</f>
        <v>1998.5619047619</v>
      </c>
      <c r="U52" s="1" t="n">
        <f aca="false">AVERAGE('Food eaten(legacy)'!O46:O52)</f>
        <v>176.206666666667</v>
      </c>
    </row>
    <row r="53" customFormat="false" ht="14.05" hidden="false" customHeight="true" outlineLevel="0" collapsed="false">
      <c r="B53" s="1" t="s">
        <v>6</v>
      </c>
      <c r="C53" s="1" t="n">
        <v>42568</v>
      </c>
      <c r="E53" s="1" t="s">
        <v>113</v>
      </c>
      <c r="M53" s="1" t="n">
        <v>0</v>
      </c>
      <c r="Q53" s="1" t="s">
        <v>41</v>
      </c>
      <c r="R53" s="1" t="s">
        <v>114</v>
      </c>
    </row>
    <row r="54" customFormat="false" ht="14.05" hidden="false" customHeight="true" outlineLevel="0" collapsed="false">
      <c r="B54" s="1" t="s">
        <v>7</v>
      </c>
      <c r="C54" s="1" t="n">
        <v>42569</v>
      </c>
      <c r="E54" s="1" t="s">
        <v>115</v>
      </c>
      <c r="M54" s="1" t="n">
        <v>1</v>
      </c>
      <c r="O54" s="1" t="n">
        <f aca="false">2.66*20+(428/100*23)+8</f>
        <v>159.64</v>
      </c>
      <c r="P54" s="1" t="n">
        <f aca="false">2.66*400+120+(428/100*110)+320</f>
        <v>1974.8</v>
      </c>
      <c r="Q54" s="1" t="s">
        <v>37</v>
      </c>
    </row>
    <row r="55" customFormat="false" ht="14.05" hidden="false" customHeight="true" outlineLevel="0" collapsed="false">
      <c r="B55" s="1" t="s">
        <v>8</v>
      </c>
      <c r="C55" s="1" t="n">
        <v>42570</v>
      </c>
      <c r="E55" s="1" t="s">
        <v>116</v>
      </c>
      <c r="M55" s="1" t="n">
        <v>0</v>
      </c>
      <c r="O55" s="1" t="n">
        <f aca="false">40+(500/100*23)+10+2*3</f>
        <v>171</v>
      </c>
      <c r="P55" s="1" t="n">
        <f aca="false">2*400+(500/100*110)+500+2*55</f>
        <v>1960</v>
      </c>
      <c r="Q55" s="1" t="s">
        <v>37</v>
      </c>
      <c r="R55" s="1" t="s">
        <v>117</v>
      </c>
    </row>
    <row r="56" customFormat="false" ht="14.05" hidden="false" customHeight="true" outlineLevel="0" collapsed="false">
      <c r="B56" s="1" t="s">
        <v>9</v>
      </c>
      <c r="C56" s="1" t="n">
        <v>42571</v>
      </c>
      <c r="E56" s="1" t="s">
        <v>118</v>
      </c>
      <c r="M56" s="1" t="n">
        <v>0</v>
      </c>
      <c r="O56" s="1" t="n">
        <f aca="false">60+(750/175*17)+3+24</f>
        <v>159.857142857143</v>
      </c>
      <c r="P56" s="1" t="n">
        <f aca="false">3*400+(750/175*100)+180+120</f>
        <v>1928.57142857143</v>
      </c>
      <c r="Q56" s="1" t="s">
        <v>47</v>
      </c>
    </row>
    <row r="57" customFormat="false" ht="14.05" hidden="false" customHeight="true" outlineLevel="0" collapsed="false">
      <c r="B57" s="1" t="s">
        <v>3</v>
      </c>
      <c r="C57" s="1" t="n">
        <v>42572</v>
      </c>
      <c r="E57" s="1" t="s">
        <v>119</v>
      </c>
      <c r="M57" s="1" t="n">
        <v>1</v>
      </c>
      <c r="O57" s="1" t="n">
        <f aca="false">3*20+2*24+3*6+5+2.5*9</f>
        <v>153.5</v>
      </c>
      <c r="P57" s="1" t="n">
        <f aca="false">3*400+2*120+3*90+90+2.5*100</f>
        <v>2050</v>
      </c>
      <c r="Q57" s="1" t="s">
        <v>37</v>
      </c>
    </row>
    <row r="58" customFormat="false" ht="14.05" hidden="false" customHeight="true" outlineLevel="0" collapsed="false">
      <c r="B58" s="1" t="s">
        <v>4</v>
      </c>
      <c r="C58" s="1" t="n">
        <v>42573</v>
      </c>
      <c r="D58" s="1" t="s">
        <v>120</v>
      </c>
      <c r="E58" s="1" t="s">
        <v>121</v>
      </c>
      <c r="M58" s="1" t="n">
        <v>0</v>
      </c>
      <c r="O58" s="1" t="n">
        <f aca="false">40+10+(443/100*20)+6+0.25*24</f>
        <v>150.6</v>
      </c>
      <c r="P58" s="1" t="n">
        <f aca="false">2*400+280+(443/100*119+50)+350+0.25*120</f>
        <v>2037.17</v>
      </c>
      <c r="Q58" s="1" t="s">
        <v>37</v>
      </c>
    </row>
    <row r="59" customFormat="false" ht="14.05" hidden="false" customHeight="true" outlineLevel="0" collapsed="false">
      <c r="B59" s="1" t="s">
        <v>5</v>
      </c>
      <c r="C59" s="1" t="n">
        <v>42574</v>
      </c>
      <c r="E59" s="1" t="s">
        <v>122</v>
      </c>
      <c r="M59" s="1" t="n">
        <v>0</v>
      </c>
      <c r="O59" s="1" t="n">
        <f aca="false">2*20+0+(443/100*20)+6+2*3+9</f>
        <v>149.6</v>
      </c>
      <c r="P59" s="1" t="n">
        <f aca="false">2*400+110+(443/100*119+50)+90+2*62+200</f>
        <v>1901.17</v>
      </c>
      <c r="Q59" s="1" t="s">
        <v>41</v>
      </c>
      <c r="R59" s="1" t="s">
        <v>123</v>
      </c>
      <c r="T59" s="1" t="n">
        <f aca="false">AVERAGE('Food eaten(legacy)'!P53:P59)</f>
        <v>1975.28523809524</v>
      </c>
      <c r="U59" s="1" t="n">
        <f aca="false">AVERAGE('Food eaten(legacy)'!O53:O59)</f>
        <v>157.366190476191</v>
      </c>
    </row>
    <row r="60" customFormat="false" ht="14.05" hidden="false" customHeight="true" outlineLevel="0" collapsed="false">
      <c r="B60" s="1" t="s">
        <v>6</v>
      </c>
      <c r="C60" s="1" t="n">
        <v>42575</v>
      </c>
      <c r="E60" s="1" t="s">
        <v>124</v>
      </c>
      <c r="M60" s="1" t="n">
        <v>1</v>
      </c>
      <c r="O60" s="1" t="n">
        <f aca="false">2*20+(750/175*14)+(113/30*14)+5+9+2*9</f>
        <v>184.733333333333</v>
      </c>
      <c r="P60" s="1" t="n">
        <f aca="false">2*400+(750/175*160)+(113/30*130)+1.2*90+440+2*90</f>
        <v>2703.38095238095</v>
      </c>
      <c r="Q60" s="1" t="s">
        <v>47</v>
      </c>
    </row>
    <row r="61" customFormat="false" ht="14.05" hidden="false" customHeight="true" outlineLevel="0" collapsed="false">
      <c r="B61" s="1" t="s">
        <v>7</v>
      </c>
      <c r="C61" s="1" t="n">
        <v>42576</v>
      </c>
      <c r="E61" s="1" t="s">
        <v>125</v>
      </c>
      <c r="M61" s="1" t="n">
        <v>0</v>
      </c>
      <c r="O61" s="1" t="n">
        <f aca="false">3*20+(457/100*20)+3</f>
        <v>154.4</v>
      </c>
      <c r="P61" s="1" t="n">
        <f aca="false">3*400+(457/100*119+50)+290</f>
        <v>2083.83</v>
      </c>
      <c r="Q61" s="1" t="s">
        <v>37</v>
      </c>
    </row>
    <row r="62" customFormat="false" ht="14.05" hidden="false" customHeight="true" outlineLevel="0" collapsed="false">
      <c r="B62" s="1" t="s">
        <v>8</v>
      </c>
      <c r="C62" s="1" t="n">
        <v>42577</v>
      </c>
      <c r="E62" s="1" t="s">
        <v>126</v>
      </c>
      <c r="M62" s="1" t="n">
        <v>1</v>
      </c>
      <c r="O62" s="1" t="n">
        <f aca="false">3*20+(457/100*20)+13+10+3*6</f>
        <v>192.4</v>
      </c>
      <c r="P62" s="1" t="n">
        <f aca="false">3*400+(457/100*119+50)+430+460+3*90</f>
        <v>2953.83</v>
      </c>
      <c r="Q62" s="1" t="s">
        <v>37</v>
      </c>
    </row>
    <row r="63" customFormat="false" ht="14.05" hidden="false" customHeight="true" outlineLevel="0" collapsed="false">
      <c r="B63" s="1" t="s">
        <v>9</v>
      </c>
      <c r="C63" s="1" t="n">
        <v>42578</v>
      </c>
      <c r="E63" s="1" t="s">
        <v>127</v>
      </c>
      <c r="Q63" s="1" t="s">
        <v>41</v>
      </c>
      <c r="R63" s="1" t="s">
        <v>128</v>
      </c>
    </row>
    <row r="64" customFormat="false" ht="14.05" hidden="false" customHeight="true" outlineLevel="0" collapsed="false">
      <c r="B64" s="1" t="s">
        <v>3</v>
      </c>
      <c r="C64" s="1" t="n">
        <v>42579</v>
      </c>
      <c r="E64" s="1" t="s">
        <v>129</v>
      </c>
      <c r="O64" s="1" t="n">
        <f aca="false">5*20+(375/175*16)+5+3*6</f>
        <v>157.285714285714</v>
      </c>
      <c r="P64" s="1" t="n">
        <f aca="false">5*400+(375/175*120)+(280+210)+3*90</f>
        <v>3017.14285714286</v>
      </c>
    </row>
    <row r="65" customFormat="false" ht="14.05" hidden="false" customHeight="true" outlineLevel="0" collapsed="false">
      <c r="B65" s="1" t="s">
        <v>4</v>
      </c>
      <c r="C65" s="1" t="n">
        <v>42580</v>
      </c>
      <c r="E65" s="1" t="s">
        <v>130</v>
      </c>
      <c r="O65" s="1" t="n">
        <f aca="false">80+(375/175*17)</f>
        <v>116.428571428571</v>
      </c>
      <c r="R65" s="1" t="s">
        <v>131</v>
      </c>
    </row>
    <row r="66" customFormat="false" ht="14.05" hidden="false" customHeight="true" outlineLevel="0" collapsed="false">
      <c r="B66" s="1" t="s">
        <v>5</v>
      </c>
      <c r="C66" s="1" t="n">
        <v>42581</v>
      </c>
      <c r="E66" s="1" t="s">
        <v>132</v>
      </c>
      <c r="O66" s="1" t="n">
        <f aca="false">100+(375/175*17)+10+3*6+5</f>
        <v>169.428571428571</v>
      </c>
      <c r="P66" s="1" t="n">
        <f aca="false">5*400+(375/175*100)+450+3*90+90</f>
        <v>3024.28571428571</v>
      </c>
    </row>
    <row r="67" customFormat="false" ht="14.05" hidden="false" customHeight="true" outlineLevel="0" collapsed="false">
      <c r="B67" s="1" t="s">
        <v>6</v>
      </c>
      <c r="C67" s="1" t="n">
        <v>42582</v>
      </c>
    </row>
    <row r="68" customFormat="false" ht="14.05" hidden="false" customHeight="true" outlineLevel="0" collapsed="false">
      <c r="B68" s="1" t="s">
        <v>7</v>
      </c>
      <c r="C68" s="1" t="n">
        <v>42583</v>
      </c>
    </row>
    <row r="69" customFormat="false" ht="14.05" hidden="false" customHeight="true" outlineLevel="0" collapsed="false">
      <c r="B69" s="1" t="s">
        <v>8</v>
      </c>
      <c r="C69" s="1" t="n">
        <v>42584</v>
      </c>
    </row>
    <row r="70" customFormat="false" ht="14.05" hidden="false" customHeight="true" outlineLevel="0" collapsed="false">
      <c r="B70" s="1" t="s">
        <v>9</v>
      </c>
      <c r="C70" s="1" t="n">
        <v>42585</v>
      </c>
    </row>
    <row r="71" customFormat="false" ht="14.05" hidden="false" customHeight="true" outlineLevel="0" collapsed="false">
      <c r="B71" s="1" t="s">
        <v>3</v>
      </c>
      <c r="C71" s="1" t="n">
        <v>42586</v>
      </c>
    </row>
    <row r="72" customFormat="false" ht="14.05" hidden="false" customHeight="true" outlineLevel="0" collapsed="false">
      <c r="B72" s="1" t="s">
        <v>4</v>
      </c>
      <c r="C72" s="1" t="n">
        <v>42587</v>
      </c>
    </row>
    <row r="73" customFormat="false" ht="14.05" hidden="false" customHeight="true" outlineLevel="0" collapsed="false">
      <c r="B73" s="1" t="s">
        <v>5</v>
      </c>
      <c r="C73" s="1" t="n">
        <v>42588</v>
      </c>
    </row>
    <row r="74" customFormat="false" ht="14.05" hidden="false" customHeight="true" outlineLevel="0" collapsed="false">
      <c r="B74" s="1" t="s">
        <v>6</v>
      </c>
      <c r="C74" s="1" t="n">
        <v>42589</v>
      </c>
    </row>
    <row r="75" customFormat="false" ht="14.05" hidden="false" customHeight="true" outlineLevel="0" collapsed="false">
      <c r="B75" s="1" t="s">
        <v>7</v>
      </c>
      <c r="C75" s="1" t="n">
        <v>42590</v>
      </c>
    </row>
    <row r="76" customFormat="false" ht="14.05" hidden="false" customHeight="true" outlineLevel="0" collapsed="false">
      <c r="B76" s="1" t="s">
        <v>8</v>
      </c>
      <c r="C76" s="1" t="n">
        <v>42591</v>
      </c>
    </row>
    <row r="77" customFormat="false" ht="14.05" hidden="false" customHeight="true" outlineLevel="0" collapsed="false">
      <c r="B77" s="1" t="s">
        <v>9</v>
      </c>
      <c r="C77" s="1" t="n">
        <v>42592</v>
      </c>
    </row>
    <row r="78" customFormat="false" ht="14.05" hidden="false" customHeight="true" outlineLevel="0" collapsed="false">
      <c r="B78" s="1" t="s">
        <v>3</v>
      </c>
      <c r="C78" s="1" t="n">
        <v>42593</v>
      </c>
    </row>
    <row r="79" customFormat="false" ht="14.05" hidden="false" customHeight="true" outlineLevel="0" collapsed="false">
      <c r="B79" s="1" t="s">
        <v>4</v>
      </c>
      <c r="C79" s="1" t="n">
        <v>42594</v>
      </c>
    </row>
    <row r="80" customFormat="false" ht="14.05" hidden="false" customHeight="true" outlineLevel="0" collapsed="false">
      <c r="B80" s="1" t="s">
        <v>5</v>
      </c>
      <c r="C80" s="1" t="n">
        <v>42595</v>
      </c>
    </row>
    <row r="81" customFormat="false" ht="14.05" hidden="false" customHeight="true" outlineLevel="0" collapsed="false">
      <c r="B81" s="1" t="s">
        <v>6</v>
      </c>
      <c r="C81" s="1" t="n">
        <v>42596</v>
      </c>
    </row>
    <row r="82" customFormat="false" ht="14.05" hidden="false" customHeight="true" outlineLevel="0" collapsed="false">
      <c r="B82" s="1" t="s">
        <v>7</v>
      </c>
      <c r="C82" s="1" t="n">
        <v>42597</v>
      </c>
    </row>
    <row r="83" customFormat="false" ht="14.05" hidden="false" customHeight="true" outlineLevel="0" collapsed="false">
      <c r="B83" s="1" t="s">
        <v>8</v>
      </c>
      <c r="C83" s="1" t="n">
        <v>42598</v>
      </c>
    </row>
    <row r="84" customFormat="false" ht="14.05" hidden="false" customHeight="true" outlineLevel="0" collapsed="false">
      <c r="B84" s="1" t="s">
        <v>9</v>
      </c>
      <c r="C84" s="1" t="n">
        <v>42599</v>
      </c>
    </row>
    <row r="85" customFormat="false" ht="14.05" hidden="false" customHeight="true" outlineLevel="0" collapsed="false">
      <c r="B85" s="1" t="s">
        <v>3</v>
      </c>
      <c r="C85" s="1" t="n">
        <v>42600</v>
      </c>
    </row>
    <row r="86" customFormat="false" ht="14.05" hidden="false" customHeight="true" outlineLevel="0" collapsed="false">
      <c r="B86" s="1" t="s">
        <v>4</v>
      </c>
      <c r="C86" s="1" t="n">
        <v>42601</v>
      </c>
    </row>
    <row r="87" customFormat="false" ht="14.05" hidden="false" customHeight="true" outlineLevel="0" collapsed="false">
      <c r="B87" s="1" t="s">
        <v>5</v>
      </c>
      <c r="C87" s="1" t="n">
        <v>42602</v>
      </c>
    </row>
    <row r="88" customFormat="false" ht="14.05" hidden="false" customHeight="true" outlineLevel="0" collapsed="false">
      <c r="B88" s="1" t="s">
        <v>6</v>
      </c>
      <c r="C88" s="1" t="n">
        <v>42603</v>
      </c>
    </row>
    <row r="89" customFormat="false" ht="14.05" hidden="false" customHeight="true" outlineLevel="0" collapsed="false">
      <c r="B89" s="1" t="s">
        <v>7</v>
      </c>
      <c r="C89" s="1" t="n">
        <v>42604</v>
      </c>
    </row>
    <row r="90" customFormat="false" ht="14.05" hidden="false" customHeight="true" outlineLevel="0" collapsed="false">
      <c r="B90" s="1" t="s">
        <v>8</v>
      </c>
      <c r="C90" s="1" t="n">
        <v>42605</v>
      </c>
    </row>
    <row r="91" customFormat="false" ht="14.05" hidden="false" customHeight="true" outlineLevel="0" collapsed="false">
      <c r="B91" s="1" t="s">
        <v>9</v>
      </c>
      <c r="C91" s="1" t="n">
        <v>42606</v>
      </c>
    </row>
    <row r="92" customFormat="false" ht="14.05" hidden="false" customHeight="true" outlineLevel="0" collapsed="false">
      <c r="B92" s="1" t="s">
        <v>3</v>
      </c>
      <c r="C92" s="1" t="n">
        <v>42607</v>
      </c>
    </row>
    <row r="93" customFormat="false" ht="14.05" hidden="false" customHeight="true" outlineLevel="0" collapsed="false">
      <c r="B93" s="1" t="s">
        <v>4</v>
      </c>
      <c r="C93" s="1" t="n">
        <v>42608</v>
      </c>
    </row>
    <row r="94" customFormat="false" ht="14.05" hidden="false" customHeight="true" outlineLevel="0" collapsed="false">
      <c r="B94" s="1" t="s">
        <v>5</v>
      </c>
      <c r="C94" s="1" t="n">
        <v>42609</v>
      </c>
    </row>
    <row r="95" customFormat="false" ht="14.05" hidden="false" customHeight="true" outlineLevel="0" collapsed="false">
      <c r="B95" s="1" t="s">
        <v>6</v>
      </c>
      <c r="C95" s="1" t="n">
        <v>42610</v>
      </c>
    </row>
    <row r="96" customFormat="false" ht="14.05" hidden="false" customHeight="true" outlineLevel="0" collapsed="false">
      <c r="B96" s="1" t="s">
        <v>7</v>
      </c>
      <c r="C96" s="1" t="n">
        <v>42611</v>
      </c>
    </row>
    <row r="97" customFormat="false" ht="14.05" hidden="false" customHeight="true" outlineLevel="0" collapsed="false">
      <c r="B97" s="1" t="s">
        <v>8</v>
      </c>
      <c r="C97" s="1" t="n">
        <v>42612</v>
      </c>
    </row>
    <row r="98" customFormat="false" ht="14.05" hidden="false" customHeight="true" outlineLevel="0" collapsed="false">
      <c r="B98" s="1" t="s">
        <v>9</v>
      </c>
      <c r="C98" s="1" t="n">
        <v>42613</v>
      </c>
    </row>
    <row r="99" customFormat="false" ht="14.05" hidden="false" customHeight="true" outlineLevel="0" collapsed="false">
      <c r="B99" s="1" t="s">
        <v>3</v>
      </c>
      <c r="C99" s="1" t="n">
        <v>42614</v>
      </c>
    </row>
    <row r="100" customFormat="false" ht="14.05" hidden="false" customHeight="true" outlineLevel="0" collapsed="false">
      <c r="B100" s="1" t="s">
        <v>4</v>
      </c>
      <c r="C100" s="1" t="n">
        <v>42615</v>
      </c>
    </row>
    <row r="101" customFormat="false" ht="14.05" hidden="false" customHeight="true" outlineLevel="0" collapsed="false">
      <c r="B101" s="1" t="s">
        <v>5</v>
      </c>
      <c r="C101" s="1" t="n">
        <v>42616</v>
      </c>
    </row>
    <row r="102" customFormat="false" ht="14.05" hidden="false" customHeight="true" outlineLevel="0" collapsed="false">
      <c r="B102" s="1" t="s">
        <v>6</v>
      </c>
      <c r="C102" s="1" t="n">
        <v>42617</v>
      </c>
    </row>
    <row r="103" customFormat="false" ht="14.05" hidden="false" customHeight="true" outlineLevel="0" collapsed="false">
      <c r="B103" s="1" t="s">
        <v>7</v>
      </c>
      <c r="C103" s="1" t="n">
        <v>42618</v>
      </c>
    </row>
    <row r="104" customFormat="false" ht="14.05" hidden="false" customHeight="true" outlineLevel="0" collapsed="false">
      <c r="B104" s="1" t="s">
        <v>8</v>
      </c>
      <c r="C104" s="1" t="n">
        <v>42619</v>
      </c>
    </row>
    <row r="105" customFormat="false" ht="14.05" hidden="false" customHeight="true" outlineLevel="0" collapsed="false">
      <c r="B105" s="1" t="s">
        <v>9</v>
      </c>
      <c r="C105" s="1" t="n">
        <v>42620</v>
      </c>
    </row>
    <row r="106" customFormat="false" ht="14.05" hidden="false" customHeight="true" outlineLevel="0" collapsed="false">
      <c r="B106" s="1" t="s">
        <v>3</v>
      </c>
      <c r="C106" s="1" t="n">
        <v>42621</v>
      </c>
    </row>
    <row r="107" customFormat="false" ht="14.05" hidden="false" customHeight="true" outlineLevel="0" collapsed="false">
      <c r="B107" s="1" t="s">
        <v>4</v>
      </c>
      <c r="C107" s="1" t="n">
        <v>42622</v>
      </c>
    </row>
    <row r="108" customFormat="false" ht="14.05" hidden="false" customHeight="true" outlineLevel="0" collapsed="false">
      <c r="B108" s="1" t="s">
        <v>5</v>
      </c>
      <c r="C108" s="1" t="n">
        <v>42623</v>
      </c>
    </row>
    <row r="109" customFormat="false" ht="14.05" hidden="false" customHeight="true" outlineLevel="0" collapsed="false">
      <c r="B109" s="1" t="s">
        <v>6</v>
      </c>
      <c r="C109" s="1" t="n">
        <v>42624</v>
      </c>
    </row>
  </sheetData>
  <conditionalFormatting sqref="P3:P52">
    <cfRule type="expression" priority="2" aboveAverage="0" equalAverage="0" bottom="0" percent="0" rank="0" text="" dxfId="0">
      <formula>"&lt;=2700"</formula>
    </cfRule>
  </conditionalFormatting>
  <conditionalFormatting sqref="N40">
    <cfRule type="expression" priority="3" aboveAverage="0" equalAverage="0" bottom="0" percent="0" rank="0" text="" dxfId="0">
      <formula>"&lt;=2700"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2018-03-23T19:11:01Z</dcterms:created>
  <dc:creator>openpyxl</dc:creator>
  <dc:description/>
  <dc:language>en-GB</dc:language>
  <cp:lastModifiedBy/>
  <dcterms:modified xsi:type="dcterms:W3CDTF">2019-11-22T13:19:01Z</dcterms:modified>
  <cp:revision>1978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