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Retirement &amp; Savings Calculators\"/>
    </mc:Choice>
  </mc:AlternateContent>
  <xr:revisionPtr revIDLastSave="0" documentId="13_ncr:1_{9434F791-7322-449C-B8B1-F23A4161207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Calculator" sheetId="1" r:id="rId1"/>
    <sheet name="Charts" sheetId="2" r:id="rId2"/>
  </sheets>
  <definedNames>
    <definedName name="valuevx">42.314159</definedName>
    <definedName name="vertex42_copyright" hidden="1">"© 2017 by Vertex42.com"</definedName>
    <definedName name="vertex42_id" hidden="1">"traditional-vs-roth-ira.xlsx"</definedName>
    <definedName name="vertex42_title" hidden="1">"Traditional vs. Roth IRA Calculator"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J11" i="1" s="1"/>
  <c r="J12" i="1" s="1"/>
  <c r="J13" i="1" s="1"/>
  <c r="J15" i="1" s="1"/>
  <c r="E44" i="1"/>
  <c r="E12" i="1" l="1"/>
  <c r="E13" i="1" s="1"/>
  <c r="J44" i="1"/>
  <c r="E14" i="1" l="1"/>
  <c r="E15" i="1" s="1"/>
  <c r="H22" i="1"/>
  <c r="I22" i="1" s="1"/>
  <c r="J22" i="1" s="1"/>
  <c r="H23" i="1"/>
  <c r="H24" i="1"/>
  <c r="H25" i="1"/>
  <c r="H26" i="1"/>
  <c r="H27" i="1"/>
  <c r="H28" i="1"/>
  <c r="H29" i="1"/>
  <c r="H30" i="1"/>
  <c r="H31" i="1"/>
  <c r="H32" i="1"/>
  <c r="H33" i="1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E20" i="2"/>
  <c r="F20" i="2"/>
  <c r="G20" i="2"/>
  <c r="H20" i="2"/>
  <c r="I20" i="2"/>
  <c r="J20" i="2"/>
  <c r="D20" i="2"/>
  <c r="D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E5" i="2"/>
  <c r="F5" i="2"/>
  <c r="G5" i="2"/>
  <c r="H5" i="2"/>
  <c r="I5" i="2"/>
  <c r="J5" i="2"/>
  <c r="C28" i="1"/>
  <c r="C29" i="1"/>
  <c r="C30" i="1"/>
  <c r="C31" i="1"/>
  <c r="C32" i="1"/>
  <c r="C33" i="1"/>
  <c r="C27" i="1"/>
  <c r="C26" i="1"/>
  <c r="C25" i="1"/>
  <c r="C24" i="1"/>
  <c r="C23" i="1"/>
  <c r="C22" i="1"/>
  <c r="D22" i="1" s="1"/>
  <c r="E16" i="1" l="1"/>
  <c r="J16" i="1"/>
  <c r="I23" i="1"/>
  <c r="J23" i="1" s="1"/>
  <c r="E22" i="1"/>
  <c r="D23" i="1" s="1"/>
  <c r="E23" i="1" s="1"/>
  <c r="D24" i="1" s="1"/>
  <c r="I24" i="1" l="1"/>
  <c r="J24" i="1" s="1"/>
  <c r="I25" i="1" s="1"/>
  <c r="J25" i="1" s="1"/>
  <c r="E24" i="1"/>
  <c r="I26" i="1" l="1"/>
  <c r="J26" i="1" s="1"/>
  <c r="D25" i="1"/>
  <c r="E25" i="1" s="1"/>
  <c r="D26" i="1" s="1"/>
  <c r="E26" i="1" s="1"/>
  <c r="D27" i="1" s="1"/>
  <c r="I27" i="1" l="1"/>
  <c r="J27" i="1" s="1"/>
  <c r="E27" i="1"/>
  <c r="D28" i="1" s="1"/>
  <c r="I28" i="1" l="1"/>
  <c r="J28" i="1" s="1"/>
  <c r="E28" i="1"/>
  <c r="D29" i="1" s="1"/>
  <c r="I29" i="1" l="1"/>
  <c r="J29" i="1" s="1"/>
  <c r="E29" i="1"/>
  <c r="D30" i="1" s="1"/>
  <c r="I30" i="1" l="1"/>
  <c r="J30" i="1" s="1"/>
  <c r="E30" i="1"/>
  <c r="D31" i="1" s="1"/>
  <c r="I31" i="1" l="1"/>
  <c r="J31" i="1" s="1"/>
  <c r="E31" i="1"/>
  <c r="D32" i="1" s="1"/>
  <c r="I32" i="1" l="1"/>
  <c r="J32" i="1" s="1"/>
  <c r="E32" i="1"/>
  <c r="D33" i="1" s="1"/>
  <c r="I33" i="1" l="1"/>
  <c r="J33" i="1" s="1"/>
  <c r="H34" i="1" s="1"/>
  <c r="E33" i="1"/>
  <c r="I34" i="1" l="1"/>
  <c r="J34" i="1" s="1"/>
  <c r="H35" i="1"/>
  <c r="H36" i="1" s="1"/>
  <c r="H37" i="1" s="1"/>
  <c r="C34" i="1"/>
  <c r="I35" i="1" l="1"/>
  <c r="J35" i="1" s="1"/>
  <c r="I36" i="1" s="1"/>
  <c r="J36" i="1" s="1"/>
  <c r="I37" i="1" s="1"/>
  <c r="J37" i="1" s="1"/>
  <c r="H38" i="1"/>
  <c r="J40" i="1" s="1"/>
  <c r="J42" i="1" s="1"/>
  <c r="C35" i="1"/>
  <c r="C36" i="1" s="1"/>
  <c r="D34" i="1"/>
  <c r="E34" i="1" s="1"/>
  <c r="I38" i="1" l="1"/>
  <c r="J38" i="1" s="1"/>
  <c r="D35" i="1"/>
  <c r="E35" i="1" s="1"/>
  <c r="D36" i="1" s="1"/>
  <c r="E36" i="1" s="1"/>
  <c r="C37" i="1"/>
  <c r="D37" i="1" l="1"/>
  <c r="E37" i="1" s="1"/>
  <c r="C38" i="1"/>
  <c r="E40" i="1" s="1"/>
  <c r="E41" i="1" l="1"/>
  <c r="E42" i="1" s="1"/>
  <c r="D38" i="1"/>
  <c r="E38" i="1" s="1"/>
  <c r="E43" i="1" l="1"/>
  <c r="J43" i="1"/>
</calcChain>
</file>

<file path=xl/sharedStrings.xml><?xml version="1.0" encoding="utf-8"?>
<sst xmlns="http://schemas.openxmlformats.org/spreadsheetml/2006/main" count="52" uniqueCount="31">
  <si>
    <t>TRADITIONAL IRA</t>
  </si>
  <si>
    <t>Balance</t>
  </si>
  <si>
    <t>Deposit (Withdraw)</t>
  </si>
  <si>
    <t>Year</t>
  </si>
  <si>
    <r>
      <t>Formula: (T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- T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 / ( 1 -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)</t>
    </r>
  </si>
  <si>
    <r>
      <t>Formula: (T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-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 / ( 1 - T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)</t>
    </r>
  </si>
  <si>
    <t>ROTH IRA</t>
  </si>
  <si>
    <t>Yearly Withdrawal</t>
  </si>
  <si>
    <t>Traditional vs. Roth IRA Calculator</t>
  </si>
  <si>
    <r>
      <rPr>
        <b/>
        <sz val="12"/>
        <color theme="4"/>
        <rFont val="Calibri"/>
        <family val="2"/>
        <scheme val="minor"/>
      </rPr>
      <t>TRADITIONAL</t>
    </r>
    <r>
      <rPr>
        <sz val="12"/>
        <color theme="1"/>
        <rFont val="Calibri"/>
        <family val="2"/>
        <scheme val="minor"/>
      </rPr>
      <t xml:space="preserve">  vs. </t>
    </r>
    <r>
      <rPr>
        <b/>
        <sz val="12"/>
        <color theme="5"/>
        <rFont val="Calibri"/>
        <family val="2"/>
        <scheme val="minor"/>
      </rPr>
      <t>ROTH</t>
    </r>
    <r>
      <rPr>
        <sz val="12"/>
        <color theme="1"/>
        <rFont val="Calibri"/>
        <family val="2"/>
        <scheme val="minor"/>
      </rPr>
      <t xml:space="preserve"> (% difference in take-home $ after retirement)</t>
    </r>
  </si>
  <si>
    <r>
      <rPr>
        <b/>
        <sz val="12"/>
        <color theme="5"/>
        <rFont val="Calibri"/>
        <family val="2"/>
        <scheme val="minor"/>
      </rPr>
      <t xml:space="preserve">ROTH </t>
    </r>
    <r>
      <rPr>
        <sz val="12"/>
        <color theme="1"/>
        <rFont val="Calibri"/>
        <family val="2"/>
        <scheme val="minor"/>
      </rPr>
      <t>vs.</t>
    </r>
    <r>
      <rPr>
        <b/>
        <sz val="12"/>
        <color theme="4"/>
        <rFont val="Calibri"/>
        <family val="2"/>
        <scheme val="minor"/>
      </rPr>
      <t xml:space="preserve"> TRADITIONAL</t>
    </r>
    <r>
      <rPr>
        <sz val="12"/>
        <color theme="1"/>
        <rFont val="Calibri"/>
        <family val="2"/>
        <scheme val="minor"/>
      </rPr>
      <t xml:space="preserve">  (% difference in take-home $ after retirement)</t>
    </r>
  </si>
  <si>
    <t>Tax Rate During Contribution</t>
  </si>
  <si>
    <t>Tax Rate During Retirement</t>
  </si>
  <si>
    <t>Yearly Rate of Return</t>
  </si>
  <si>
    <t>Total Withdrawn</t>
  </si>
  <si>
    <t>Tax on Withdrawals</t>
  </si>
  <si>
    <t>Interest
Earned</t>
  </si>
  <si>
    <t>YEARLY TAKE-HOME</t>
  </si>
  <si>
    <t>Yearly Contribution</t>
  </si>
  <si>
    <t>Value at Retirement</t>
  </si>
  <si>
    <t>Basis for Yearly Contribution</t>
  </si>
  <si>
    <t>TOTAL TAKE-HOME</t>
  </si>
  <si>
    <t>Years of Contributions</t>
  </si>
  <si>
    <t>Years of Withdrawals</t>
  </si>
  <si>
    <t>Example: 12 Years of Contributions, 5 Years of Withdrawals</t>
  </si>
  <si>
    <t xml:space="preserve"> Advantage: Traditional</t>
  </si>
  <si>
    <t xml:space="preserve"> Advantage: Roth</t>
  </si>
  <si>
    <r>
      <t xml:space="preserve">Tax Rate During </t>
    </r>
    <r>
      <rPr>
        <b/>
        <sz val="11"/>
        <color theme="1"/>
        <rFont val="Calibri"/>
        <family val="2"/>
        <scheme val="minor"/>
      </rPr>
      <t>Retirement</t>
    </r>
  </si>
  <si>
    <r>
      <t xml:space="preserve">Tax Rate During
</t>
    </r>
    <r>
      <rPr>
        <b/>
        <sz val="11"/>
        <color theme="1"/>
        <rFont val="Calibri"/>
        <family val="2"/>
        <scheme val="minor"/>
      </rPr>
      <t>Contribution</t>
    </r>
  </si>
  <si>
    <t>Compared to Roth:</t>
  </si>
  <si>
    <t>Compared to Traditional: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</si>
</sst>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%;[Red]\-0.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0"/>
      <name val="Calibri"/>
      <family val="2"/>
      <scheme val="major"/>
    </font>
    <font>
      <b/>
      <sz val="12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8"/>
      <color theme="5"/>
      <name val="Calibri"/>
      <family val="2"/>
      <scheme val="major"/>
    </font>
    <font>
      <sz val="11"/>
      <color theme="1"/>
      <name val="Calibri"/>
      <family val="2"/>
      <scheme val="maj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5" tint="0.39994506668294322"/>
      </left>
      <right/>
      <top style="medium">
        <color theme="5" tint="0.39994506668294322"/>
      </top>
      <bottom style="medium">
        <color theme="5" tint="0.39994506668294322"/>
      </bottom>
      <diagonal/>
    </border>
    <border>
      <left/>
      <right/>
      <top style="medium">
        <color theme="5" tint="0.39994506668294322"/>
      </top>
      <bottom style="medium">
        <color theme="5" tint="0.39994506668294322"/>
      </bottom>
      <diagonal/>
    </border>
    <border>
      <left/>
      <right style="medium">
        <color theme="5" tint="0.39994506668294322"/>
      </right>
      <top style="medium">
        <color theme="5" tint="0.39994506668294322"/>
      </top>
      <bottom style="medium">
        <color theme="5" tint="0.399945066682943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10" fontId="0" fillId="0" borderId="0" xfId="2" applyNumberFormat="1" applyFont="1"/>
    <xf numFmtId="9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right"/>
    </xf>
    <xf numFmtId="43" fontId="0" fillId="0" borderId="1" xfId="1" applyFont="1" applyBorder="1"/>
    <xf numFmtId="0" fontId="0" fillId="5" borderId="2" xfId="0" applyFill="1" applyBorder="1"/>
    <xf numFmtId="0" fontId="0" fillId="7" borderId="2" xfId="0" applyFill="1" applyBorder="1"/>
    <xf numFmtId="164" fontId="0" fillId="0" borderId="0" xfId="2" applyNumberFormat="1" applyFont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5" fillId="0" borderId="0" xfId="0" applyFont="1" applyAlignment="1">
      <alignment vertical="top"/>
    </xf>
    <xf numFmtId="0" fontId="5" fillId="0" borderId="0" xfId="0" applyFont="1"/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 indent="1"/>
    </xf>
    <xf numFmtId="0" fontId="8" fillId="3" borderId="0" xfId="0" applyFont="1" applyFill="1" applyAlignment="1">
      <alignment horizontal="right" vertical="center" indent="1"/>
    </xf>
    <xf numFmtId="0" fontId="8" fillId="4" borderId="0" xfId="0" applyFont="1" applyFill="1" applyAlignment="1">
      <alignment horizontal="right" vertical="center" indent="1"/>
    </xf>
    <xf numFmtId="0" fontId="8" fillId="3" borderId="0" xfId="0" applyFont="1" applyFill="1" applyAlignment="1">
      <alignment horizontal="left" vertical="center" indent="1"/>
    </xf>
    <xf numFmtId="0" fontId="8" fillId="4" borderId="0" xfId="0" applyFont="1" applyFill="1" applyAlignment="1">
      <alignment horizontal="left" vertical="center" indent="1"/>
    </xf>
    <xf numFmtId="0" fontId="0" fillId="0" borderId="0" xfId="0" applyBorder="1"/>
    <xf numFmtId="166" fontId="0" fillId="0" borderId="0" xfId="2" applyNumberFormat="1" applyFont="1"/>
    <xf numFmtId="43" fontId="5" fillId="0" borderId="0" xfId="1" applyFont="1"/>
    <xf numFmtId="0" fontId="5" fillId="5" borderId="3" xfId="0" applyFont="1" applyFill="1" applyBorder="1"/>
    <xf numFmtId="0" fontId="9" fillId="5" borderId="4" xfId="0" applyFont="1" applyFill="1" applyBorder="1" applyAlignment="1">
      <alignment horizontal="right" indent="1"/>
    </xf>
    <xf numFmtId="0" fontId="5" fillId="7" borderId="6" xfId="0" applyFont="1" applyFill="1" applyBorder="1"/>
    <xf numFmtId="0" fontId="9" fillId="7" borderId="7" xfId="0" applyFont="1" applyFill="1" applyBorder="1" applyAlignment="1">
      <alignment horizontal="right" indent="1"/>
    </xf>
    <xf numFmtId="0" fontId="5" fillId="0" borderId="0" xfId="0" applyFont="1" applyAlignment="1">
      <alignment horizontal="left" indent="1"/>
    </xf>
    <xf numFmtId="0" fontId="10" fillId="0" borderId="0" xfId="0" applyFont="1" applyFill="1" applyAlignment="1">
      <alignment horizontal="right" indent="1"/>
    </xf>
    <xf numFmtId="0" fontId="11" fillId="0" borderId="0" xfId="3" applyFill="1" applyAlignment="1">
      <alignment horizontal="right" inden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/>
    <xf numFmtId="9" fontId="0" fillId="0" borderId="9" xfId="0" applyNumberFormat="1" applyFill="1" applyBorder="1" applyAlignment="1">
      <alignment horizontal="right"/>
    </xf>
    <xf numFmtId="43" fontId="0" fillId="0" borderId="9" xfId="1" applyFont="1" applyFill="1" applyBorder="1" applyAlignment="1">
      <alignment horizontal="center"/>
    </xf>
    <xf numFmtId="165" fontId="0" fillId="0" borderId="9" xfId="1" applyNumberFormat="1" applyFont="1" applyFill="1" applyBorder="1" applyAlignment="1">
      <alignment horizontal="center"/>
    </xf>
    <xf numFmtId="0" fontId="15" fillId="9" borderId="10" xfId="0" applyFont="1" applyFill="1" applyBorder="1" applyAlignment="1">
      <alignment horizontal="left" indent="1"/>
    </xf>
    <xf numFmtId="0" fontId="15" fillId="9" borderId="11" xfId="0" applyFont="1" applyFill="1" applyBorder="1"/>
    <xf numFmtId="0" fontId="15" fillId="9" borderId="12" xfId="0" applyFont="1" applyFill="1" applyBorder="1"/>
    <xf numFmtId="0" fontId="15" fillId="9" borderId="13" xfId="0" applyFont="1" applyFill="1" applyBorder="1" applyAlignment="1">
      <alignment horizontal="left" indent="1"/>
    </xf>
    <xf numFmtId="0" fontId="15" fillId="9" borderId="0" xfId="0" applyFont="1" applyFill="1" applyBorder="1"/>
    <xf numFmtId="0" fontId="15" fillId="9" borderId="14" xfId="0" applyFont="1" applyFill="1" applyBorder="1"/>
    <xf numFmtId="0" fontId="15" fillId="9" borderId="15" xfId="0" applyFont="1" applyFill="1" applyBorder="1" applyAlignment="1">
      <alignment horizontal="left" indent="1"/>
    </xf>
    <xf numFmtId="0" fontId="15" fillId="9" borderId="16" xfId="0" applyFont="1" applyFill="1" applyBorder="1"/>
    <xf numFmtId="0" fontId="15" fillId="9" borderId="17" xfId="0" applyFont="1" applyFill="1" applyBorder="1"/>
    <xf numFmtId="43" fontId="9" fillId="6" borderId="5" xfId="1" applyFont="1" applyFill="1" applyBorder="1"/>
    <xf numFmtId="43" fontId="9" fillId="8" borderId="8" xfId="1" applyFont="1" applyFill="1" applyBorder="1"/>
    <xf numFmtId="0" fontId="0" fillId="8" borderId="0" xfId="0" applyFill="1" applyAlignment="1">
      <alignment horizontal="right" vertical="center" indent="1"/>
    </xf>
    <xf numFmtId="0" fontId="0" fillId="6" borderId="0" xfId="0" applyFill="1" applyAlignment="1">
      <alignment horizontal="right" vertical="center" indent="1"/>
    </xf>
    <xf numFmtId="0" fontId="0" fillId="0" borderId="0" xfId="0" applyAlignment="1">
      <alignment horizontal="right"/>
    </xf>
    <xf numFmtId="0" fontId="0" fillId="2" borderId="0" xfId="0" applyFont="1" applyFill="1" applyAlignment="1">
      <alignment horizontal="right" vertical="center" textRotation="90" wrapText="1"/>
    </xf>
    <xf numFmtId="0" fontId="0" fillId="2" borderId="0" xfId="0" applyFont="1" applyFill="1" applyAlignment="1">
      <alignment horizontal="right" vertical="center" textRotation="90"/>
    </xf>
    <xf numFmtId="0" fontId="0" fillId="2" borderId="0" xfId="0" applyFont="1" applyFill="1" applyAlignment="1">
      <alignment horizontal="center"/>
    </xf>
  </cellXfs>
  <cellStyles count="4">
    <cellStyle name="Comma" xfId="1" builtinId="3"/>
    <cellStyle name="Hyperlink" xfId="3" builtinId="8" customBuilti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ertex42 - Brown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634C35"/>
      </a:accent1>
      <a:accent2>
        <a:srgbClr val="3A5D9C"/>
      </a:accent2>
      <a:accent3>
        <a:srgbClr val="E68422"/>
      </a:accent3>
      <a:accent4>
        <a:srgbClr val="C00000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showGridLines="0" tabSelected="1" topLeftCell="B1" zoomScaleNormal="100" workbookViewId="0">
      <selection activeCell="I5" sqref="I1:K5"/>
    </sheetView>
  </sheetViews>
  <sheetFormatPr defaultRowHeight="14.5" x14ac:dyDescent="0.35"/>
  <cols>
    <col min="1" max="1" width="3.1796875" hidden="1" customWidth="1"/>
    <col min="2" max="2" width="5.54296875" customWidth="1"/>
    <col min="3" max="3" width="12.453125" customWidth="1"/>
    <col min="4" max="4" width="10.54296875" customWidth="1"/>
    <col min="5" max="5" width="13.54296875" customWidth="1"/>
    <col min="6" max="6" width="4.81640625" customWidth="1"/>
    <col min="7" max="7" width="5.54296875" customWidth="1"/>
    <col min="8" max="8" width="13.54296875" customWidth="1"/>
    <col min="9" max="9" width="10.54296875" customWidth="1"/>
    <col min="10" max="10" width="13.54296875" customWidth="1"/>
    <col min="11" max="11" width="3.1796875" customWidth="1"/>
  </cols>
  <sheetData>
    <row r="1" spans="1:11" ht="24.75" customHeight="1" x14ac:dyDescent="0.35">
      <c r="B1" s="40" t="s">
        <v>8</v>
      </c>
      <c r="C1" s="41"/>
      <c r="D1" s="41"/>
      <c r="E1" s="41"/>
      <c r="F1" s="41"/>
      <c r="G1" s="41"/>
      <c r="H1" s="41"/>
      <c r="I1" s="11"/>
      <c r="J1" s="11"/>
      <c r="K1" s="11"/>
    </row>
    <row r="2" spans="1:11" ht="15" thickBot="1" x14ac:dyDescent="0.4">
      <c r="A2" s="11"/>
      <c r="B2" s="11"/>
      <c r="C2" s="11"/>
      <c r="D2" s="11"/>
      <c r="E2" s="11"/>
      <c r="F2" s="11"/>
      <c r="G2" s="11"/>
      <c r="H2" s="11"/>
      <c r="J2" s="38"/>
    </row>
    <row r="3" spans="1:11" ht="15" thickBot="1" x14ac:dyDescent="0.4">
      <c r="A3" s="11"/>
      <c r="B3" s="46" t="s">
        <v>11</v>
      </c>
      <c r="C3" s="47"/>
      <c r="D3" s="48"/>
      <c r="E3" s="43">
        <v>0.25</v>
      </c>
      <c r="F3" s="11"/>
      <c r="G3" s="11"/>
      <c r="H3" s="11"/>
      <c r="I3" s="11"/>
      <c r="J3" s="39"/>
      <c r="K3" s="11"/>
    </row>
    <row r="4" spans="1:11" ht="15" thickBot="1" x14ac:dyDescent="0.4">
      <c r="A4" s="11"/>
      <c r="B4" s="49" t="s">
        <v>12</v>
      </c>
      <c r="C4" s="50"/>
      <c r="D4" s="51"/>
      <c r="E4" s="43">
        <v>0.25</v>
      </c>
      <c r="F4" s="11"/>
      <c r="G4" s="11"/>
      <c r="H4" s="11"/>
      <c r="I4" s="11"/>
      <c r="J4" s="11"/>
      <c r="K4" s="11"/>
    </row>
    <row r="5" spans="1:11" ht="15" thickBot="1" x14ac:dyDescent="0.4">
      <c r="A5" s="11"/>
      <c r="B5" s="49" t="s">
        <v>13</v>
      </c>
      <c r="C5" s="50"/>
      <c r="D5" s="51"/>
      <c r="E5" s="43">
        <v>0.05</v>
      </c>
      <c r="F5" s="11"/>
      <c r="G5" s="11"/>
      <c r="H5" s="11"/>
      <c r="I5" s="11"/>
      <c r="J5" s="11"/>
      <c r="K5" s="11"/>
    </row>
    <row r="6" spans="1:11" ht="15" thickBot="1" x14ac:dyDescent="0.4">
      <c r="A6" s="11"/>
      <c r="B6" s="49" t="s">
        <v>20</v>
      </c>
      <c r="C6" s="50"/>
      <c r="D6" s="51"/>
      <c r="E6" s="44">
        <v>5000</v>
      </c>
      <c r="F6" s="11"/>
      <c r="G6" s="11"/>
      <c r="H6" s="11"/>
      <c r="I6" s="11"/>
      <c r="J6" s="11"/>
      <c r="K6" s="11"/>
    </row>
    <row r="7" spans="1:11" ht="15" thickBot="1" x14ac:dyDescent="0.4">
      <c r="B7" s="49" t="s">
        <v>22</v>
      </c>
      <c r="C7" s="50"/>
      <c r="D7" s="51"/>
      <c r="E7" s="45">
        <v>12</v>
      </c>
    </row>
    <row r="8" spans="1:11" ht="15" thickBot="1" x14ac:dyDescent="0.4">
      <c r="B8" s="52" t="s">
        <v>23</v>
      </c>
      <c r="C8" s="53"/>
      <c r="D8" s="54"/>
      <c r="E8" s="45">
        <v>5</v>
      </c>
      <c r="F8" s="1"/>
      <c r="G8" s="1"/>
    </row>
    <row r="9" spans="1:11" ht="19.5" customHeight="1" x14ac:dyDescent="0.35">
      <c r="E9" s="1"/>
      <c r="F9" s="1"/>
      <c r="G9" s="1"/>
    </row>
    <row r="10" spans="1:11" ht="18" customHeight="1" x14ac:dyDescent="0.35">
      <c r="B10" s="28" t="s">
        <v>0</v>
      </c>
      <c r="C10" s="28"/>
      <c r="D10" s="20"/>
      <c r="E10" s="26"/>
      <c r="F10" s="15"/>
      <c r="G10" s="29" t="s">
        <v>6</v>
      </c>
      <c r="H10" s="29"/>
      <c r="I10" s="21"/>
      <c r="J10" s="27"/>
    </row>
    <row r="11" spans="1:11" ht="15.5" x14ac:dyDescent="0.35">
      <c r="B11" s="37" t="s">
        <v>18</v>
      </c>
      <c r="D11" s="14"/>
      <c r="E11" s="32">
        <f>E6</f>
        <v>5000</v>
      </c>
      <c r="F11" s="32"/>
      <c r="G11" s="37" t="s">
        <v>18</v>
      </c>
      <c r="I11" s="14"/>
      <c r="J11" s="32">
        <f>E11*(1-E3)</f>
        <v>3750</v>
      </c>
    </row>
    <row r="12" spans="1:11" ht="15.5" x14ac:dyDescent="0.35">
      <c r="B12" s="37" t="s">
        <v>19</v>
      </c>
      <c r="D12" s="14"/>
      <c r="E12" s="32">
        <f>FV($E$5,$E$7,-E11,,1)</f>
        <v>83564.914232323557</v>
      </c>
      <c r="F12" s="32"/>
      <c r="G12" s="37" t="s">
        <v>19</v>
      </c>
      <c r="I12" s="14"/>
      <c r="J12" s="32">
        <f>FV($E$5,$E$7,-J11,,1)</f>
        <v>62673.685674242668</v>
      </c>
    </row>
    <row r="13" spans="1:11" ht="15.5" x14ac:dyDescent="0.35">
      <c r="B13" s="37" t="s">
        <v>7</v>
      </c>
      <c r="D13" s="14"/>
      <c r="E13" s="32">
        <f>PMT($E$5,$E$8,-E12,0,1)</f>
        <v>18382.27542420664</v>
      </c>
      <c r="F13" s="32"/>
      <c r="G13" s="37" t="s">
        <v>7</v>
      </c>
      <c r="I13" s="14"/>
      <c r="J13" s="32">
        <f>PMT($E$5,$E$8,-J12,0,1)</f>
        <v>13786.706568154979</v>
      </c>
    </row>
    <row r="14" spans="1:11" ht="16" thickBot="1" x14ac:dyDescent="0.4">
      <c r="B14" s="37" t="s">
        <v>15</v>
      </c>
      <c r="D14" s="14"/>
      <c r="E14" s="32">
        <f>E13*$E$4</f>
        <v>4595.5688560516601</v>
      </c>
      <c r="F14" s="32"/>
      <c r="G14" s="37" t="s">
        <v>15</v>
      </c>
      <c r="I14" s="14"/>
      <c r="J14" s="32">
        <v>0</v>
      </c>
    </row>
    <row r="15" spans="1:11" ht="16" thickBot="1" x14ac:dyDescent="0.4">
      <c r="B15" s="33"/>
      <c r="C15" s="33"/>
      <c r="D15" s="34" t="s">
        <v>17</v>
      </c>
      <c r="E15" s="55">
        <f>E13-E14</f>
        <v>13786.706568154979</v>
      </c>
      <c r="F15" s="32"/>
      <c r="G15" s="35"/>
      <c r="H15" s="35"/>
      <c r="I15" s="36" t="s">
        <v>17</v>
      </c>
      <c r="J15" s="56">
        <f>J13-J14</f>
        <v>13786.706568154979</v>
      </c>
    </row>
    <row r="16" spans="1:11" x14ac:dyDescent="0.35">
      <c r="D16" s="59" t="s">
        <v>29</v>
      </c>
      <c r="E16" s="31">
        <f>ROUND((E15-J15)/J15,4)</f>
        <v>0</v>
      </c>
      <c r="I16" s="59" t="s">
        <v>30</v>
      </c>
      <c r="J16" s="31">
        <f>ROUND((J15-E15)/E15,4)</f>
        <v>0</v>
      </c>
    </row>
    <row r="17" spans="1:10" x14ac:dyDescent="0.35">
      <c r="A17" s="30"/>
    </row>
    <row r="18" spans="1:10" ht="18.5" x14ac:dyDescent="0.45">
      <c r="B18" s="42" t="s">
        <v>24</v>
      </c>
    </row>
    <row r="19" spans="1:10" x14ac:dyDescent="0.35">
      <c r="A19" s="30"/>
    </row>
    <row r="20" spans="1:10" s="15" customFormat="1" ht="18" customHeight="1" x14ac:dyDescent="0.35">
      <c r="B20" s="28" t="s">
        <v>0</v>
      </c>
      <c r="C20" s="28"/>
      <c r="D20" s="20"/>
      <c r="E20" s="20"/>
      <c r="G20" s="29" t="s">
        <v>6</v>
      </c>
      <c r="H20" s="29"/>
      <c r="I20" s="21"/>
      <c r="J20" s="21"/>
    </row>
    <row r="21" spans="1:10" s="15" customFormat="1" ht="29" x14ac:dyDescent="0.35">
      <c r="B21" s="17" t="s">
        <v>3</v>
      </c>
      <c r="C21" s="16" t="s">
        <v>2</v>
      </c>
      <c r="D21" s="16" t="s">
        <v>16</v>
      </c>
      <c r="E21" s="58" t="s">
        <v>1</v>
      </c>
      <c r="G21" s="19" t="s">
        <v>3</v>
      </c>
      <c r="H21" s="18" t="s">
        <v>2</v>
      </c>
      <c r="I21" s="18" t="s">
        <v>16</v>
      </c>
      <c r="J21" s="57" t="s">
        <v>1</v>
      </c>
    </row>
    <row r="22" spans="1:10" x14ac:dyDescent="0.35">
      <c r="B22" s="3">
        <v>1</v>
      </c>
      <c r="C22" s="2">
        <f t="shared" ref="C22:C33" si="0">$E$6</f>
        <v>5000</v>
      </c>
      <c r="D22" s="2">
        <f>(C22+0)*$E$5</f>
        <v>250</v>
      </c>
      <c r="E22" s="2">
        <f>C22+D22+IF(ISNUMBER(E21),E21,0)</f>
        <v>5250</v>
      </c>
      <c r="F22" s="15"/>
      <c r="G22" s="22">
        <v>1</v>
      </c>
      <c r="H22" s="2">
        <f t="shared" ref="H22:H33" si="1">$E$6*(1-$E$3)</f>
        <v>3750</v>
      </c>
      <c r="I22" s="2">
        <f>(H22+0)*$E$5</f>
        <v>187.5</v>
      </c>
      <c r="J22" s="2">
        <f>H22+I22+IF(ISNUMBER(J21),J21,0)</f>
        <v>3937.5</v>
      </c>
    </row>
    <row r="23" spans="1:10" x14ac:dyDescent="0.35">
      <c r="B23" s="3">
        <v>2</v>
      </c>
      <c r="C23" s="2">
        <f t="shared" si="0"/>
        <v>5000</v>
      </c>
      <c r="D23" s="2">
        <f t="shared" ref="D23:D33" si="2">(C23+E22)*$E$5</f>
        <v>512.5</v>
      </c>
      <c r="E23" s="2">
        <f>C23+D23+IF(ISNUMBER(E22),E22,0)</f>
        <v>10762.5</v>
      </c>
      <c r="F23" s="15"/>
      <c r="G23" s="22">
        <v>2</v>
      </c>
      <c r="H23" s="2">
        <f t="shared" si="1"/>
        <v>3750</v>
      </c>
      <c r="I23" s="2">
        <f t="shared" ref="I23:I33" si="3">(H23+J22)*$E$5</f>
        <v>384.375</v>
      </c>
      <c r="J23" s="2">
        <f t="shared" ref="J23" si="4">H23+I23+IF(ISNUMBER(J22),J22,0)</f>
        <v>8071.875</v>
      </c>
    </row>
    <row r="24" spans="1:10" x14ac:dyDescent="0.35">
      <c r="B24" s="3">
        <v>3</v>
      </c>
      <c r="C24" s="2">
        <f t="shared" si="0"/>
        <v>5000</v>
      </c>
      <c r="D24" s="2">
        <f t="shared" si="2"/>
        <v>788.125</v>
      </c>
      <c r="E24" s="2">
        <f t="shared" ref="E24:E27" si="5">C24+D24+IF(ISNUMBER(E23),E23,0)</f>
        <v>16550.625</v>
      </c>
      <c r="F24" s="15"/>
      <c r="G24" s="22">
        <v>3</v>
      </c>
      <c r="H24" s="2">
        <f t="shared" si="1"/>
        <v>3750</v>
      </c>
      <c r="I24" s="2">
        <f t="shared" si="3"/>
        <v>591.09375</v>
      </c>
      <c r="J24" s="2">
        <f t="shared" ref="J24:J33" si="6">H24+I24+IF(ISNUMBER(J23),J23,0)</f>
        <v>12412.96875</v>
      </c>
    </row>
    <row r="25" spans="1:10" x14ac:dyDescent="0.35">
      <c r="B25" s="3">
        <v>4</v>
      </c>
      <c r="C25" s="2">
        <f t="shared" si="0"/>
        <v>5000</v>
      </c>
      <c r="D25" s="2">
        <f t="shared" si="2"/>
        <v>1077.53125</v>
      </c>
      <c r="E25" s="2">
        <f t="shared" si="5"/>
        <v>22628.15625</v>
      </c>
      <c r="F25" s="15"/>
      <c r="G25" s="22">
        <v>4</v>
      </c>
      <c r="H25" s="2">
        <f t="shared" si="1"/>
        <v>3750</v>
      </c>
      <c r="I25" s="2">
        <f t="shared" si="3"/>
        <v>808.1484375</v>
      </c>
      <c r="J25" s="2">
        <f t="shared" si="6"/>
        <v>16971.1171875</v>
      </c>
    </row>
    <row r="26" spans="1:10" x14ac:dyDescent="0.35">
      <c r="B26" s="3">
        <v>5</v>
      </c>
      <c r="C26" s="2">
        <f t="shared" si="0"/>
        <v>5000</v>
      </c>
      <c r="D26" s="2">
        <f t="shared" si="2"/>
        <v>1381.4078125000001</v>
      </c>
      <c r="E26" s="2">
        <f t="shared" si="5"/>
        <v>29009.564062500001</v>
      </c>
      <c r="F26" s="15"/>
      <c r="G26" s="22">
        <v>5</v>
      </c>
      <c r="H26" s="2">
        <f t="shared" si="1"/>
        <v>3750</v>
      </c>
      <c r="I26" s="2">
        <f t="shared" si="3"/>
        <v>1036.055859375</v>
      </c>
      <c r="J26" s="2">
        <f t="shared" si="6"/>
        <v>21757.173046874999</v>
      </c>
    </row>
    <row r="27" spans="1:10" x14ac:dyDescent="0.35">
      <c r="B27" s="3">
        <v>6</v>
      </c>
      <c r="C27" s="2">
        <f t="shared" si="0"/>
        <v>5000</v>
      </c>
      <c r="D27" s="2">
        <f t="shared" si="2"/>
        <v>1700.4782031250002</v>
      </c>
      <c r="E27" s="2">
        <f t="shared" si="5"/>
        <v>35710.042265625001</v>
      </c>
      <c r="F27" s="15"/>
      <c r="G27" s="22">
        <v>6</v>
      </c>
      <c r="H27" s="2">
        <f t="shared" si="1"/>
        <v>3750</v>
      </c>
      <c r="I27" s="2">
        <f t="shared" si="3"/>
        <v>1275.35865234375</v>
      </c>
      <c r="J27" s="2">
        <f t="shared" si="6"/>
        <v>26782.531699218751</v>
      </c>
    </row>
    <row r="28" spans="1:10" x14ac:dyDescent="0.35">
      <c r="B28" s="3">
        <v>7</v>
      </c>
      <c r="C28" s="2">
        <f t="shared" si="0"/>
        <v>5000</v>
      </c>
      <c r="D28" s="2">
        <f t="shared" si="2"/>
        <v>2035.5021132812501</v>
      </c>
      <c r="E28" s="2">
        <f t="shared" ref="E28:E33" si="7">C28+D28+IF(ISNUMBER(E27),E27,0)</f>
        <v>42745.544378906248</v>
      </c>
      <c r="F28" s="15"/>
      <c r="G28" s="22">
        <v>7</v>
      </c>
      <c r="H28" s="2">
        <f t="shared" si="1"/>
        <v>3750</v>
      </c>
      <c r="I28" s="2">
        <f t="shared" si="3"/>
        <v>1526.6265849609376</v>
      </c>
      <c r="J28" s="2">
        <f t="shared" si="6"/>
        <v>32059.158284179688</v>
      </c>
    </row>
    <row r="29" spans="1:10" x14ac:dyDescent="0.35">
      <c r="B29" s="3">
        <v>8</v>
      </c>
      <c r="C29" s="2">
        <f t="shared" si="0"/>
        <v>5000</v>
      </c>
      <c r="D29" s="2">
        <f t="shared" si="2"/>
        <v>2387.2772189453126</v>
      </c>
      <c r="E29" s="2">
        <f t="shared" si="7"/>
        <v>50132.821597851558</v>
      </c>
      <c r="F29" s="15"/>
      <c r="G29" s="22">
        <v>8</v>
      </c>
      <c r="H29" s="2">
        <f t="shared" si="1"/>
        <v>3750</v>
      </c>
      <c r="I29" s="2">
        <f t="shared" si="3"/>
        <v>1790.4579142089847</v>
      </c>
      <c r="J29" s="2">
        <f t="shared" si="6"/>
        <v>37599.61619838867</v>
      </c>
    </row>
    <row r="30" spans="1:10" x14ac:dyDescent="0.35">
      <c r="B30" s="3">
        <v>9</v>
      </c>
      <c r="C30" s="2">
        <f t="shared" si="0"/>
        <v>5000</v>
      </c>
      <c r="D30" s="2">
        <f t="shared" si="2"/>
        <v>2756.6410798925781</v>
      </c>
      <c r="E30" s="2">
        <f t="shared" si="7"/>
        <v>57889.462677744137</v>
      </c>
      <c r="F30" s="15"/>
      <c r="G30" s="22">
        <v>9</v>
      </c>
      <c r="H30" s="2">
        <f t="shared" si="1"/>
        <v>3750</v>
      </c>
      <c r="I30" s="2">
        <f t="shared" si="3"/>
        <v>2067.4808099194338</v>
      </c>
      <c r="J30" s="2">
        <f t="shared" si="6"/>
        <v>43417.097008308105</v>
      </c>
    </row>
    <row r="31" spans="1:10" x14ac:dyDescent="0.35">
      <c r="B31" s="3">
        <v>10</v>
      </c>
      <c r="C31" s="2">
        <f t="shared" si="0"/>
        <v>5000</v>
      </c>
      <c r="D31" s="2">
        <f t="shared" si="2"/>
        <v>3144.473133887207</v>
      </c>
      <c r="E31" s="2">
        <f t="shared" si="7"/>
        <v>66033.935811631338</v>
      </c>
      <c r="F31" s="15"/>
      <c r="G31" s="22">
        <v>10</v>
      </c>
      <c r="H31" s="2">
        <f t="shared" si="1"/>
        <v>3750</v>
      </c>
      <c r="I31" s="2">
        <f t="shared" si="3"/>
        <v>2358.3548504154055</v>
      </c>
      <c r="J31" s="2">
        <f t="shared" si="6"/>
        <v>49525.451858723507</v>
      </c>
    </row>
    <row r="32" spans="1:10" x14ac:dyDescent="0.35">
      <c r="B32" s="3">
        <v>11</v>
      </c>
      <c r="C32" s="2">
        <f t="shared" si="0"/>
        <v>5000</v>
      </c>
      <c r="D32" s="2">
        <f t="shared" si="2"/>
        <v>3551.6967905815673</v>
      </c>
      <c r="E32" s="2">
        <f t="shared" si="7"/>
        <v>74585.632602212907</v>
      </c>
      <c r="F32" s="15"/>
      <c r="G32" s="22">
        <v>11</v>
      </c>
      <c r="H32" s="2">
        <f t="shared" si="1"/>
        <v>3750</v>
      </c>
      <c r="I32" s="2">
        <f t="shared" si="3"/>
        <v>2663.7725929361754</v>
      </c>
      <c r="J32" s="2">
        <f t="shared" si="6"/>
        <v>55939.224451659684</v>
      </c>
    </row>
    <row r="33" spans="2:11" x14ac:dyDescent="0.35">
      <c r="B33" s="23">
        <v>12</v>
      </c>
      <c r="C33" s="7">
        <f t="shared" si="0"/>
        <v>5000</v>
      </c>
      <c r="D33" s="7">
        <f t="shared" si="2"/>
        <v>3979.2816301106454</v>
      </c>
      <c r="E33" s="7">
        <f t="shared" si="7"/>
        <v>83564.914232323557</v>
      </c>
      <c r="F33" s="15"/>
      <c r="G33" s="22">
        <v>12</v>
      </c>
      <c r="H33" s="7">
        <f t="shared" si="1"/>
        <v>3750</v>
      </c>
      <c r="I33" s="7">
        <f t="shared" si="3"/>
        <v>2984.4612225829842</v>
      </c>
      <c r="J33" s="7">
        <f t="shared" si="6"/>
        <v>62673.685674242668</v>
      </c>
    </row>
    <row r="34" spans="2:11" x14ac:dyDescent="0.35">
      <c r="B34" s="24">
        <v>1</v>
      </c>
      <c r="C34" s="2">
        <f>-PMT((1+$E$5)-1,5,-E33,,1)</f>
        <v>-18382.27542420664</v>
      </c>
      <c r="D34" s="2">
        <f>(E33+C34)*$E$5</f>
        <v>3259.1319404058459</v>
      </c>
      <c r="E34" s="2">
        <f>C34+D34+IF(ISNUMBER(E33),E33,0)</f>
        <v>68441.770748522758</v>
      </c>
      <c r="F34" s="15"/>
      <c r="G34" s="22">
        <v>1</v>
      </c>
      <c r="H34" s="2">
        <f>-PMT((1+$E$5)-1,5,-J33,,1)</f>
        <v>-13786.706568154981</v>
      </c>
      <c r="I34" s="2">
        <f>(J33+H34)*$E$5</f>
        <v>2444.3489553043846</v>
      </c>
      <c r="J34" s="2">
        <f>H34+I34+IF(ISNUMBER(J33),J33,0)</f>
        <v>51331.328061392072</v>
      </c>
    </row>
    <row r="35" spans="2:11" x14ac:dyDescent="0.35">
      <c r="B35" s="24">
        <v>2</v>
      </c>
      <c r="C35" s="2">
        <f>C34</f>
        <v>-18382.27542420664</v>
      </c>
      <c r="D35" s="2">
        <f>(E34+C35)*$E$5</f>
        <v>2502.9747662158061</v>
      </c>
      <c r="E35" s="2">
        <f>C35+D35+IF(ISNUMBER(E34),E34,0)</f>
        <v>52562.470090531926</v>
      </c>
      <c r="F35" s="15"/>
      <c r="G35" s="22">
        <v>2</v>
      </c>
      <c r="H35" s="2">
        <f>H34</f>
        <v>-13786.706568154981</v>
      </c>
      <c r="I35" s="2">
        <f>(J34+H35)*$E$5</f>
        <v>1877.2310746618548</v>
      </c>
      <c r="J35" s="2">
        <f>H35+I35+IF(ISNUMBER(J34),J34,0)</f>
        <v>39421.852567898946</v>
      </c>
    </row>
    <row r="36" spans="2:11" x14ac:dyDescent="0.35">
      <c r="B36" s="24">
        <v>3</v>
      </c>
      <c r="C36" s="2">
        <f>C35</f>
        <v>-18382.27542420664</v>
      </c>
      <c r="D36" s="2">
        <f>(E35+C36)*$E$5</f>
        <v>1709.0097333162646</v>
      </c>
      <c r="E36" s="2">
        <f>C36+D36+IF(ISNUMBER(E35),E35,0)</f>
        <v>35889.204399641545</v>
      </c>
      <c r="F36" s="15"/>
      <c r="G36" s="22">
        <v>3</v>
      </c>
      <c r="H36" s="2">
        <f>H35</f>
        <v>-13786.706568154981</v>
      </c>
      <c r="I36" s="2">
        <f>(J35+H36)*$E$5</f>
        <v>1281.7572999871984</v>
      </c>
      <c r="J36" s="2">
        <f>H36+I36+IF(ISNUMBER(J35),J35,0)</f>
        <v>26916.903299731166</v>
      </c>
    </row>
    <row r="37" spans="2:11" x14ac:dyDescent="0.35">
      <c r="B37" s="24">
        <v>4</v>
      </c>
      <c r="C37" s="2">
        <f>C36</f>
        <v>-18382.27542420664</v>
      </c>
      <c r="D37" s="2">
        <f>(E36+C37)*$E$5</f>
        <v>875.34644877174526</v>
      </c>
      <c r="E37" s="2">
        <f>C37+D37+IF(ISNUMBER(E36),E36,0)</f>
        <v>18382.275424206651</v>
      </c>
      <c r="F37" s="15"/>
      <c r="G37" s="22">
        <v>4</v>
      </c>
      <c r="H37" s="2">
        <f>H36</f>
        <v>-13786.706568154981</v>
      </c>
      <c r="I37" s="2">
        <f>(J36+H37)*$E$5</f>
        <v>656.50983657880931</v>
      </c>
      <c r="J37" s="2">
        <f>H37+I37+IF(ISNUMBER(J36),J36,0)</f>
        <v>13786.706568154994</v>
      </c>
    </row>
    <row r="38" spans="2:11" x14ac:dyDescent="0.35">
      <c r="B38" s="24">
        <v>5</v>
      </c>
      <c r="C38" s="2">
        <f>C37</f>
        <v>-18382.27542420664</v>
      </c>
      <c r="D38" s="2">
        <f>(E37+C38)*$E$5</f>
        <v>5.4569682106375702E-13</v>
      </c>
      <c r="E38" s="2">
        <f>C38+D38+IF(ISNUMBER(E37),E37,0)</f>
        <v>0</v>
      </c>
      <c r="F38" s="15"/>
      <c r="G38" s="22">
        <v>5</v>
      </c>
      <c r="H38" s="2">
        <f>H37</f>
        <v>-13786.706568154981</v>
      </c>
      <c r="I38" s="2">
        <f>(J37+H38)*$E$5</f>
        <v>6.3664629124104983E-13</v>
      </c>
      <c r="J38" s="2">
        <f>H38+I38+IF(ISNUMBER(J37),J37,0)</f>
        <v>0</v>
      </c>
    </row>
    <row r="39" spans="2:11" x14ac:dyDescent="0.35">
      <c r="C39" s="2"/>
      <c r="D39" s="2"/>
      <c r="E39" s="2"/>
      <c r="F39" s="15"/>
      <c r="G39" s="15"/>
    </row>
    <row r="40" spans="2:11" x14ac:dyDescent="0.35">
      <c r="D40" s="25" t="s">
        <v>14</v>
      </c>
      <c r="E40" s="2">
        <f>-SUM(C34:C38)</f>
        <v>91911.377121033205</v>
      </c>
      <c r="I40" s="25" t="s">
        <v>14</v>
      </c>
      <c r="J40" s="2">
        <f>-SUM(H34:H38)</f>
        <v>68933.532840774904</v>
      </c>
    </row>
    <row r="41" spans="2:11" ht="15" thickBot="1" x14ac:dyDescent="0.4">
      <c r="D41" s="25" t="s">
        <v>15</v>
      </c>
      <c r="E41" s="2">
        <f>-SUM(C34:C38)*E4</f>
        <v>22977.844280258301</v>
      </c>
      <c r="I41" s="25" t="s">
        <v>15</v>
      </c>
      <c r="J41" s="2">
        <v>0</v>
      </c>
    </row>
    <row r="42" spans="2:11" ht="16" thickBot="1" x14ac:dyDescent="0.4">
      <c r="B42" s="33"/>
      <c r="C42" s="33"/>
      <c r="D42" s="34" t="s">
        <v>21</v>
      </c>
      <c r="E42" s="55">
        <f>E40-E41</f>
        <v>68933.532840774904</v>
      </c>
      <c r="G42" s="35"/>
      <c r="H42" s="35"/>
      <c r="I42" s="36" t="s">
        <v>21</v>
      </c>
      <c r="J42" s="56">
        <f>J40-J41</f>
        <v>68933.532840774904</v>
      </c>
    </row>
    <row r="43" spans="2:11" x14ac:dyDescent="0.35">
      <c r="D43" s="59" t="s">
        <v>29</v>
      </c>
      <c r="E43" s="31">
        <f>(E42-J42)/J42</f>
        <v>0</v>
      </c>
      <c r="I43" s="59" t="s">
        <v>30</v>
      </c>
      <c r="J43" s="31">
        <f>(J42-E42)/E42</f>
        <v>0</v>
      </c>
    </row>
    <row r="44" spans="2:11" hidden="1" x14ac:dyDescent="0.35">
      <c r="E44" s="31">
        <f>(E3-E4)/(1-E3)</f>
        <v>0</v>
      </c>
      <c r="J44" s="31">
        <f>(E4-E3)/(1-E4)</f>
        <v>0</v>
      </c>
      <c r="K44" s="4"/>
    </row>
    <row r="45" spans="2:11" x14ac:dyDescent="0.35">
      <c r="C45" s="4"/>
      <c r="H45" s="4"/>
      <c r="K45" s="4"/>
    </row>
  </sheetData>
  <printOptions horizontalCentered="1"/>
  <pageMargins left="0.5" right="0.5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0"/>
  <sheetViews>
    <sheetView showGridLines="0" workbookViewId="0">
      <selection activeCell="J13" sqref="J13"/>
    </sheetView>
  </sheetViews>
  <sheetFormatPr defaultRowHeight="14.5" x14ac:dyDescent="0.35"/>
  <cols>
    <col min="1" max="1" width="2.7265625" customWidth="1"/>
    <col min="2" max="2" width="6.81640625" customWidth="1"/>
    <col min="3" max="3" width="5.54296875" customWidth="1"/>
    <col min="4" max="10" width="8.453125" customWidth="1"/>
  </cols>
  <sheetData>
    <row r="2" spans="2:10" ht="20.25" customHeight="1" x14ac:dyDescent="0.35">
      <c r="B2" s="13" t="s">
        <v>10</v>
      </c>
    </row>
    <row r="3" spans="2:10" x14ac:dyDescent="0.35">
      <c r="B3" s="11"/>
      <c r="C3" s="11"/>
      <c r="D3" s="62" t="s">
        <v>27</v>
      </c>
      <c r="E3" s="62"/>
      <c r="F3" s="62"/>
      <c r="G3" s="62"/>
      <c r="H3" s="62"/>
      <c r="I3" s="62"/>
      <c r="J3" s="62"/>
    </row>
    <row r="4" spans="2:10" x14ac:dyDescent="0.35">
      <c r="B4" s="11"/>
      <c r="C4" s="12"/>
      <c r="D4" s="5">
        <v>0.1</v>
      </c>
      <c r="E4" s="5">
        <v>0.15</v>
      </c>
      <c r="F4" s="5">
        <v>0.25</v>
      </c>
      <c r="G4" s="5">
        <v>0.3</v>
      </c>
      <c r="H4" s="5">
        <v>0.35</v>
      </c>
      <c r="I4" s="5">
        <v>0.4</v>
      </c>
      <c r="J4" s="5">
        <v>0.45</v>
      </c>
    </row>
    <row r="5" spans="2:10" ht="15" customHeight="1" x14ac:dyDescent="0.35">
      <c r="B5" s="60" t="s">
        <v>28</v>
      </c>
      <c r="C5" s="5">
        <v>0.1</v>
      </c>
      <c r="D5" s="10">
        <f>(D$4-$C5)/(1-D$4)</f>
        <v>0</v>
      </c>
      <c r="E5" s="10">
        <f t="shared" ref="E5:J11" si="0">(E$4-$C5)/(1-E$4)</f>
        <v>5.8823529411764691E-2</v>
      </c>
      <c r="F5" s="10">
        <f t="shared" si="0"/>
        <v>0.19999999999999998</v>
      </c>
      <c r="G5" s="10">
        <f t="shared" si="0"/>
        <v>0.2857142857142857</v>
      </c>
      <c r="H5" s="10">
        <f t="shared" si="0"/>
        <v>0.38461538461538458</v>
      </c>
      <c r="I5" s="10">
        <f t="shared" si="0"/>
        <v>0.50000000000000011</v>
      </c>
      <c r="J5" s="10">
        <f t="shared" si="0"/>
        <v>0.63636363636363624</v>
      </c>
    </row>
    <row r="6" spans="2:10" x14ac:dyDescent="0.35">
      <c r="B6" s="61"/>
      <c r="C6" s="5">
        <v>0.15</v>
      </c>
      <c r="D6" s="10">
        <f t="shared" ref="D6:D11" si="1">(D$4-$C6)/(1-D$4)</f>
        <v>-5.5555555555555539E-2</v>
      </c>
      <c r="E6" s="10">
        <f t="shared" si="0"/>
        <v>0</v>
      </c>
      <c r="F6" s="10">
        <f t="shared" si="0"/>
        <v>0.13333333333333333</v>
      </c>
      <c r="G6" s="10">
        <f t="shared" si="0"/>
        <v>0.2142857142857143</v>
      </c>
      <c r="H6" s="10">
        <f t="shared" si="0"/>
        <v>0.30769230769230765</v>
      </c>
      <c r="I6" s="10">
        <f t="shared" si="0"/>
        <v>0.41666666666666669</v>
      </c>
      <c r="J6" s="10">
        <f t="shared" si="0"/>
        <v>0.54545454545454553</v>
      </c>
    </row>
    <row r="7" spans="2:10" x14ac:dyDescent="0.35">
      <c r="B7" s="61"/>
      <c r="C7" s="5">
        <v>0.25</v>
      </c>
      <c r="D7" s="10">
        <f t="shared" si="1"/>
        <v>-0.16666666666666666</v>
      </c>
      <c r="E7" s="10">
        <f t="shared" si="0"/>
        <v>-0.11764705882352942</v>
      </c>
      <c r="F7" s="10">
        <f t="shared" si="0"/>
        <v>0</v>
      </c>
      <c r="G7" s="10">
        <f t="shared" si="0"/>
        <v>7.1428571428571411E-2</v>
      </c>
      <c r="H7" s="10">
        <f t="shared" si="0"/>
        <v>0.1538461538461538</v>
      </c>
      <c r="I7" s="10">
        <f t="shared" si="0"/>
        <v>0.25000000000000006</v>
      </c>
      <c r="J7" s="10">
        <f t="shared" si="0"/>
        <v>0.36363636363636365</v>
      </c>
    </row>
    <row r="8" spans="2:10" x14ac:dyDescent="0.35">
      <c r="B8" s="61"/>
      <c r="C8" s="5">
        <v>0.3</v>
      </c>
      <c r="D8" s="10">
        <f t="shared" si="1"/>
        <v>-0.22222222222222221</v>
      </c>
      <c r="E8" s="10">
        <f t="shared" si="0"/>
        <v>-0.17647058823529413</v>
      </c>
      <c r="F8" s="10">
        <f t="shared" si="0"/>
        <v>-6.6666666666666652E-2</v>
      </c>
      <c r="G8" s="10">
        <f t="shared" si="0"/>
        <v>0</v>
      </c>
      <c r="H8" s="10">
        <f t="shared" si="0"/>
        <v>7.69230769230769E-2</v>
      </c>
      <c r="I8" s="10">
        <f t="shared" si="0"/>
        <v>0.16666666666666674</v>
      </c>
      <c r="J8" s="10">
        <f t="shared" si="0"/>
        <v>0.27272727272727276</v>
      </c>
    </row>
    <row r="9" spans="2:10" x14ac:dyDescent="0.35">
      <c r="B9" s="61"/>
      <c r="C9" s="5">
        <v>0.35</v>
      </c>
      <c r="D9" s="10">
        <f t="shared" si="1"/>
        <v>-0.27777777777777773</v>
      </c>
      <c r="E9" s="10">
        <f t="shared" si="0"/>
        <v>-0.23529411764705882</v>
      </c>
      <c r="F9" s="10">
        <f t="shared" si="0"/>
        <v>-0.1333333333333333</v>
      </c>
      <c r="G9" s="10">
        <f t="shared" si="0"/>
        <v>-7.1428571428571411E-2</v>
      </c>
      <c r="H9" s="10">
        <f t="shared" si="0"/>
        <v>0</v>
      </c>
      <c r="I9" s="10">
        <f t="shared" si="0"/>
        <v>8.3333333333333412E-2</v>
      </c>
      <c r="J9" s="10">
        <f t="shared" si="0"/>
        <v>0.18181818181818185</v>
      </c>
    </row>
    <row r="10" spans="2:10" x14ac:dyDescent="0.35">
      <c r="B10" s="61"/>
      <c r="C10" s="5">
        <v>0.4</v>
      </c>
      <c r="D10" s="10">
        <f t="shared" si="1"/>
        <v>-0.33333333333333337</v>
      </c>
      <c r="E10" s="10">
        <f t="shared" si="0"/>
        <v>-0.29411764705882354</v>
      </c>
      <c r="F10" s="10">
        <f t="shared" si="0"/>
        <v>-0.20000000000000004</v>
      </c>
      <c r="G10" s="10">
        <f t="shared" si="0"/>
        <v>-0.1428571428571429</v>
      </c>
      <c r="H10" s="10">
        <f t="shared" si="0"/>
        <v>-7.6923076923076983E-2</v>
      </c>
      <c r="I10" s="10">
        <f t="shared" si="0"/>
        <v>0</v>
      </c>
      <c r="J10" s="10">
        <f t="shared" si="0"/>
        <v>9.0909090909090884E-2</v>
      </c>
    </row>
    <row r="11" spans="2:10" x14ac:dyDescent="0.35">
      <c r="B11" s="61"/>
      <c r="C11" s="5">
        <v>0.45</v>
      </c>
      <c r="D11" s="10">
        <f t="shared" si="1"/>
        <v>-0.38888888888888884</v>
      </c>
      <c r="E11" s="10">
        <f t="shared" si="0"/>
        <v>-0.35294117647058831</v>
      </c>
      <c r="F11" s="10">
        <f t="shared" si="0"/>
        <v>-0.26666666666666666</v>
      </c>
      <c r="G11" s="10">
        <f t="shared" si="0"/>
        <v>-0.21428571428571433</v>
      </c>
      <c r="H11" s="10">
        <f t="shared" si="0"/>
        <v>-0.15384615384615388</v>
      </c>
      <c r="I11" s="10">
        <f t="shared" si="0"/>
        <v>-8.3333333333333315E-2</v>
      </c>
      <c r="J11" s="10">
        <f t="shared" si="0"/>
        <v>0</v>
      </c>
    </row>
    <row r="12" spans="2:10" ht="17" thickBot="1" x14ac:dyDescent="0.5">
      <c r="D12" t="s">
        <v>4</v>
      </c>
    </row>
    <row r="13" spans="2:10" ht="15.5" thickTop="1" thickBot="1" x14ac:dyDescent="0.4">
      <c r="C13" s="8"/>
      <c r="D13" t="s">
        <v>25</v>
      </c>
      <c r="J13" s="6"/>
    </row>
    <row r="14" spans="2:10" ht="15.5" thickTop="1" thickBot="1" x14ac:dyDescent="0.4">
      <c r="C14" s="9"/>
      <c r="D14" t="s">
        <v>26</v>
      </c>
    </row>
    <row r="15" spans="2:10" ht="15" thickTop="1" x14ac:dyDescent="0.35"/>
    <row r="17" spans="2:10" ht="20.25" customHeight="1" x14ac:dyDescent="0.35">
      <c r="B17" s="13" t="s">
        <v>9</v>
      </c>
    </row>
    <row r="18" spans="2:10" x14ac:dyDescent="0.35">
      <c r="B18" s="11"/>
      <c r="C18" s="11"/>
      <c r="D18" s="62" t="s">
        <v>27</v>
      </c>
      <c r="E18" s="62"/>
      <c r="F18" s="62"/>
      <c r="G18" s="62"/>
      <c r="H18" s="62"/>
      <c r="I18" s="62"/>
      <c r="J18" s="62"/>
    </row>
    <row r="19" spans="2:10" x14ac:dyDescent="0.35">
      <c r="B19" s="11"/>
      <c r="C19" s="12"/>
      <c r="D19" s="5">
        <v>0.1</v>
      </c>
      <c r="E19" s="5">
        <v>0.15</v>
      </c>
      <c r="F19" s="5">
        <v>0.25</v>
      </c>
      <c r="G19" s="5">
        <v>0.3</v>
      </c>
      <c r="H19" s="5">
        <v>0.35</v>
      </c>
      <c r="I19" s="5">
        <v>0.4</v>
      </c>
      <c r="J19" s="5">
        <v>0.45</v>
      </c>
    </row>
    <row r="20" spans="2:10" ht="15" customHeight="1" x14ac:dyDescent="0.35">
      <c r="B20" s="60" t="s">
        <v>28</v>
      </c>
      <c r="C20" s="5">
        <v>0.1</v>
      </c>
      <c r="D20" s="10">
        <f>($C20-D$19)/(1-$C20)</f>
        <v>0</v>
      </c>
      <c r="E20" s="10">
        <f t="shared" ref="E20:J26" si="2">($C20-E$19)/(1-$C20)</f>
        <v>-5.5555555555555539E-2</v>
      </c>
      <c r="F20" s="10">
        <f t="shared" si="2"/>
        <v>-0.16666666666666666</v>
      </c>
      <c r="G20" s="10">
        <f t="shared" si="2"/>
        <v>-0.22222222222222221</v>
      </c>
      <c r="H20" s="10">
        <f t="shared" si="2"/>
        <v>-0.27777777777777773</v>
      </c>
      <c r="I20" s="10">
        <f t="shared" si="2"/>
        <v>-0.33333333333333337</v>
      </c>
      <c r="J20" s="10">
        <f t="shared" si="2"/>
        <v>-0.38888888888888884</v>
      </c>
    </row>
    <row r="21" spans="2:10" x14ac:dyDescent="0.35">
      <c r="B21" s="61"/>
      <c r="C21" s="5">
        <v>0.15</v>
      </c>
      <c r="D21" s="10">
        <f t="shared" ref="D21:D26" si="3">($C21-D$19)/(1-$C21)</f>
        <v>5.8823529411764691E-2</v>
      </c>
      <c r="E21" s="10">
        <f t="shared" si="2"/>
        <v>0</v>
      </c>
      <c r="F21" s="10">
        <f t="shared" si="2"/>
        <v>-0.11764705882352942</v>
      </c>
      <c r="G21" s="10">
        <f t="shared" si="2"/>
        <v>-0.17647058823529413</v>
      </c>
      <c r="H21" s="10">
        <f t="shared" si="2"/>
        <v>-0.23529411764705882</v>
      </c>
      <c r="I21" s="10">
        <f t="shared" si="2"/>
        <v>-0.29411764705882354</v>
      </c>
      <c r="J21" s="10">
        <f t="shared" si="2"/>
        <v>-0.35294117647058831</v>
      </c>
    </row>
    <row r="22" spans="2:10" x14ac:dyDescent="0.35">
      <c r="B22" s="61"/>
      <c r="C22" s="5">
        <v>0.25</v>
      </c>
      <c r="D22" s="10">
        <f t="shared" si="3"/>
        <v>0.19999999999999998</v>
      </c>
      <c r="E22" s="10">
        <f t="shared" si="2"/>
        <v>0.13333333333333333</v>
      </c>
      <c r="F22" s="10">
        <f t="shared" si="2"/>
        <v>0</v>
      </c>
      <c r="G22" s="10">
        <f t="shared" si="2"/>
        <v>-6.6666666666666652E-2</v>
      </c>
      <c r="H22" s="10">
        <f t="shared" si="2"/>
        <v>-0.1333333333333333</v>
      </c>
      <c r="I22" s="10">
        <f t="shared" si="2"/>
        <v>-0.20000000000000004</v>
      </c>
      <c r="J22" s="10">
        <f t="shared" si="2"/>
        <v>-0.26666666666666666</v>
      </c>
    </row>
    <row r="23" spans="2:10" x14ac:dyDescent="0.35">
      <c r="B23" s="61"/>
      <c r="C23" s="5">
        <v>0.3</v>
      </c>
      <c r="D23" s="10">
        <f t="shared" si="3"/>
        <v>0.2857142857142857</v>
      </c>
      <c r="E23" s="10">
        <f t="shared" si="2"/>
        <v>0.2142857142857143</v>
      </c>
      <c r="F23" s="10">
        <f t="shared" si="2"/>
        <v>7.1428571428571411E-2</v>
      </c>
      <c r="G23" s="10">
        <f t="shared" si="2"/>
        <v>0</v>
      </c>
      <c r="H23" s="10">
        <f t="shared" si="2"/>
        <v>-7.1428571428571411E-2</v>
      </c>
      <c r="I23" s="10">
        <f t="shared" si="2"/>
        <v>-0.1428571428571429</v>
      </c>
      <c r="J23" s="10">
        <f t="shared" si="2"/>
        <v>-0.21428571428571433</v>
      </c>
    </row>
    <row r="24" spans="2:10" x14ac:dyDescent="0.35">
      <c r="B24" s="61"/>
      <c r="C24" s="5">
        <v>0.35</v>
      </c>
      <c r="D24" s="10">
        <f t="shared" si="3"/>
        <v>0.38461538461538458</v>
      </c>
      <c r="E24" s="10">
        <f t="shared" si="2"/>
        <v>0.30769230769230765</v>
      </c>
      <c r="F24" s="10">
        <f t="shared" si="2"/>
        <v>0.1538461538461538</v>
      </c>
      <c r="G24" s="10">
        <f t="shared" si="2"/>
        <v>7.69230769230769E-2</v>
      </c>
      <c r="H24" s="10">
        <f t="shared" si="2"/>
        <v>0</v>
      </c>
      <c r="I24" s="10">
        <f t="shared" si="2"/>
        <v>-7.6923076923076983E-2</v>
      </c>
      <c r="J24" s="10">
        <f t="shared" si="2"/>
        <v>-0.15384615384615388</v>
      </c>
    </row>
    <row r="25" spans="2:10" x14ac:dyDescent="0.35">
      <c r="B25" s="61"/>
      <c r="C25" s="5">
        <v>0.4</v>
      </c>
      <c r="D25" s="10">
        <f t="shared" si="3"/>
        <v>0.50000000000000011</v>
      </c>
      <c r="E25" s="10">
        <f t="shared" si="2"/>
        <v>0.41666666666666669</v>
      </c>
      <c r="F25" s="10">
        <f t="shared" si="2"/>
        <v>0.25000000000000006</v>
      </c>
      <c r="G25" s="10">
        <f t="shared" si="2"/>
        <v>0.16666666666666674</v>
      </c>
      <c r="H25" s="10">
        <f t="shared" si="2"/>
        <v>8.3333333333333412E-2</v>
      </c>
      <c r="I25" s="10">
        <f t="shared" si="2"/>
        <v>0</v>
      </c>
      <c r="J25" s="10">
        <f t="shared" si="2"/>
        <v>-8.3333333333333315E-2</v>
      </c>
    </row>
    <row r="26" spans="2:10" x14ac:dyDescent="0.35">
      <c r="B26" s="61"/>
      <c r="C26" s="5">
        <v>0.45</v>
      </c>
      <c r="D26" s="10">
        <f t="shared" si="3"/>
        <v>0.63636363636363624</v>
      </c>
      <c r="E26" s="10">
        <f t="shared" si="2"/>
        <v>0.54545454545454553</v>
      </c>
      <c r="F26" s="10">
        <f t="shared" si="2"/>
        <v>0.36363636363636365</v>
      </c>
      <c r="G26" s="10">
        <f t="shared" si="2"/>
        <v>0.27272727272727276</v>
      </c>
      <c r="H26" s="10">
        <f t="shared" si="2"/>
        <v>0.18181818181818185</v>
      </c>
      <c r="I26" s="10">
        <f t="shared" si="2"/>
        <v>9.0909090909090884E-2</v>
      </c>
      <c r="J26" s="10">
        <f t="shared" si="2"/>
        <v>0</v>
      </c>
    </row>
    <row r="27" spans="2:10" ht="17" thickBot="1" x14ac:dyDescent="0.5">
      <c r="D27" t="s">
        <v>5</v>
      </c>
    </row>
    <row r="28" spans="2:10" ht="15.5" thickTop="1" thickBot="1" x14ac:dyDescent="0.4">
      <c r="C28" s="8"/>
      <c r="D28" t="s">
        <v>25</v>
      </c>
      <c r="J28" s="6"/>
    </row>
    <row r="29" spans="2:10" ht="15.5" thickTop="1" thickBot="1" x14ac:dyDescent="0.4">
      <c r="C29" s="9"/>
      <c r="D29" t="s">
        <v>26</v>
      </c>
    </row>
    <row r="30" spans="2:10" ht="15" thickTop="1" x14ac:dyDescent="0.35"/>
  </sheetData>
  <mergeCells count="4">
    <mergeCell ref="B5:B11"/>
    <mergeCell ref="D3:J3"/>
    <mergeCell ref="D18:J18"/>
    <mergeCell ref="B20:B26"/>
  </mergeCells>
  <conditionalFormatting sqref="D5:J11">
    <cfRule type="colorScale" priority="2">
      <colorScale>
        <cfvo type="min"/>
        <cfvo type="percentile" val="50"/>
        <cfvo type="max"/>
        <color theme="4"/>
        <color rgb="FFFCFCFF"/>
        <color theme="5"/>
      </colorScale>
    </cfRule>
  </conditionalFormatting>
  <conditionalFormatting sqref="D20:J26">
    <cfRule type="colorScale" priority="1">
      <colorScale>
        <cfvo type="min"/>
        <cfvo type="percentile" val="50"/>
        <cfvo type="max"/>
        <color theme="5"/>
        <color rgb="FFFCFCFF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Traditional vs. Roth IRA Calculator</dc:title>
  <dc:creator>Vertex42.com</dc:creator>
  <dc:description>(c) 2017 Vertex42 LLC. All Rights Reserved.</dc:description>
  <cp:lastModifiedBy>SnoopyYam</cp:lastModifiedBy>
  <cp:lastPrinted>2017-02-08T15:53:54Z</cp:lastPrinted>
  <dcterms:created xsi:type="dcterms:W3CDTF">2017-02-07T22:39:30Z</dcterms:created>
  <dcterms:modified xsi:type="dcterms:W3CDTF">2022-04-15T05:28:45Z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1.0.0</vt:lpwstr>
  </property>
</Properties>
</file>