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.png"/>
  <Default Extension="rcr" ContentType="image/.rcr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589a78d9622b4677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ch\Desktop\Pending\50 excel dashboard-20230426T015902Z-001\50 excel dashboard\"/>
    </mc:Choice>
  </mc:AlternateContent>
  <xr:revisionPtr revIDLastSave="0" documentId="13_ncr:1_{D03E1912-3540-4333-92AF-AAB43EFF8230}" xr6:coauthVersionLast="47" xr6:coauthVersionMax="47" xr10:uidLastSave="{00000000-0000-0000-0000-000000000000}"/>
  <bookViews>
    <workbookView xWindow="2340" yWindow="1965" windowWidth="30465" windowHeight="13635" firstSheet="1" activeTab="1" xr2:uid="{00000000-000D-0000-FFFF-FFFF00000000}"/>
  </bookViews>
  <sheets>
    <sheet name="ChartsDataSheet" sheetId="9" state="hidden" r:id="rId1"/>
    <sheet name="data" sheetId="1" r:id="rId2"/>
    <sheet name="dashboard" sheetId="5" r:id="rId3"/>
    <sheet name="calc" sheetId="11" r:id="rId4"/>
    <sheet name="Statement" sheetId="10" state="hidden" r:id="rId5"/>
  </sheets>
  <definedNames>
    <definedName name="ListMonths">data!$C$41:$C$52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G121" i="9" l="1"/>
  <c r="BUE121" i="9"/>
  <c r="BUG120" i="9"/>
  <c r="BUE120" i="9"/>
  <c r="BUG119" i="9"/>
  <c r="BUE119" i="9"/>
  <c r="BUG118" i="9"/>
  <c r="BUE118" i="9"/>
  <c r="BUG117" i="9"/>
  <c r="BUE117" i="9"/>
  <c r="BUG116" i="9"/>
  <c r="BUE116" i="9"/>
  <c r="BUG115" i="9"/>
  <c r="BUE115" i="9"/>
  <c r="BUG114" i="9"/>
  <c r="BUE114" i="9"/>
  <c r="BUG113" i="9"/>
  <c r="BUE113" i="9"/>
  <c r="BUG112" i="9"/>
  <c r="BUE112" i="9"/>
  <c r="BUG111" i="9"/>
  <c r="BUE111" i="9"/>
  <c r="BUG110" i="9"/>
  <c r="BUE110" i="9"/>
  <c r="BUG109" i="9"/>
  <c r="BUE109" i="9"/>
  <c r="BUG108" i="9"/>
  <c r="BUE108" i="9"/>
  <c r="BUG107" i="9"/>
  <c r="BUE107" i="9"/>
  <c r="BUG106" i="9"/>
  <c r="BUE106" i="9"/>
  <c r="BUG105" i="9"/>
  <c r="BUE105" i="9"/>
  <c r="BUG104" i="9"/>
  <c r="BUE104" i="9"/>
  <c r="BUG103" i="9"/>
  <c r="BUE103" i="9"/>
  <c r="BUG102" i="9"/>
  <c r="BUE102" i="9"/>
  <c r="BUG101" i="9"/>
  <c r="BUE101" i="9"/>
  <c r="BUG100" i="9"/>
  <c r="BUE100" i="9"/>
  <c r="BUG99" i="9"/>
  <c r="BUE99" i="9"/>
  <c r="BUG98" i="9"/>
  <c r="BUE98" i="9"/>
  <c r="BUG97" i="9"/>
  <c r="BUE97" i="9"/>
  <c r="BUG96" i="9"/>
  <c r="BUE96" i="9"/>
  <c r="BUG95" i="9"/>
  <c r="BUE95" i="9"/>
  <c r="BUG94" i="9"/>
  <c r="BUE94" i="9"/>
  <c r="BUG93" i="9"/>
  <c r="BUE93" i="9"/>
  <c r="BUI98" i="9"/>
  <c r="BUI119" i="9" s="1"/>
  <c r="BUI118" i="9" s="1"/>
  <c r="BUH119" i="9"/>
  <c r="BUH118" i="9" s="1"/>
  <c r="BUH115" i="9"/>
  <c r="BUH111" i="9"/>
  <c r="BUH110" i="9"/>
  <c r="BUH109" i="9"/>
  <c r="BUH105" i="9"/>
  <c r="BUH104" i="9"/>
  <c r="BUH103" i="9"/>
  <c r="BUH99" i="9"/>
  <c r="BUH97" i="9"/>
  <c r="BUG92" i="9"/>
  <c r="BUE92" i="9"/>
  <c r="DA3" i="9"/>
  <c r="CY3" i="9"/>
  <c r="BUD116" i="9"/>
  <c r="BUD96" i="9"/>
  <c r="BUD112" i="9"/>
  <c r="BUD93" i="9"/>
  <c r="BUD110" i="9"/>
  <c r="BUD109" i="9"/>
  <c r="BUD115" i="9"/>
  <c r="BUD99" i="9"/>
  <c r="BUD98" i="9"/>
  <c r="BUD117" i="9"/>
  <c r="BUD119" i="9"/>
  <c r="BUD118" i="9"/>
  <c r="BUD111" i="9"/>
  <c r="BUD97" i="9"/>
  <c r="BUD95" i="9"/>
  <c r="BUD94" i="9"/>
  <c r="BUD100" i="9"/>
  <c r="BUD105" i="9"/>
  <c r="BUD121" i="9"/>
  <c r="BUD92" i="9"/>
  <c r="BUD108" i="9"/>
  <c r="BUD120" i="9"/>
  <c r="BUD106" i="9"/>
  <c r="BUD114" i="9"/>
  <c r="BUD104" i="9"/>
  <c r="BUD102" i="9"/>
  <c r="BUD101" i="9"/>
  <c r="BUD107" i="9"/>
  <c r="BUD113" i="9"/>
  <c r="BUD103" i="9"/>
  <c r="BUI97" i="9" l="1"/>
  <c r="BUI105" i="9"/>
  <c r="BUI110" i="9"/>
  <c r="BUI99" i="9"/>
  <c r="BUI104" i="9"/>
  <c r="BUI103" i="9" s="1"/>
  <c r="BUI109" i="9"/>
  <c r="BUI115" i="9"/>
  <c r="BUJ98" i="9"/>
  <c r="BUI111" i="9"/>
  <c r="F15" i="1"/>
  <c r="G15" i="1"/>
  <c r="H15" i="1"/>
  <c r="I15" i="1"/>
  <c r="J15" i="1"/>
  <c r="K15" i="1"/>
  <c r="L15" i="1"/>
  <c r="M15" i="1"/>
  <c r="N15" i="1"/>
  <c r="O15" i="1"/>
  <c r="P15" i="1"/>
  <c r="E15" i="1"/>
  <c r="CX3" i="9"/>
  <c r="BUJ115" i="9" l="1"/>
  <c r="BUJ109" i="9"/>
  <c r="BUJ104" i="9"/>
  <c r="BUJ103" i="9" s="1"/>
  <c r="BUJ99" i="9"/>
  <c r="BUJ110" i="9"/>
  <c r="BUJ105" i="9"/>
  <c r="BUJ119" i="9"/>
  <c r="BUJ118" i="9" s="1"/>
  <c r="BUJ111" i="9"/>
  <c r="BUK98" i="9"/>
  <c r="BUJ97" i="9"/>
  <c r="G20" i="11"/>
  <c r="C37" i="1"/>
  <c r="BUK115" i="9" l="1"/>
  <c r="BUK109" i="9"/>
  <c r="BUK104" i="9"/>
  <c r="BUK103" i="9" s="1"/>
  <c r="BUK99" i="9"/>
  <c r="BUK110" i="9"/>
  <c r="BUK105" i="9"/>
  <c r="BUK119" i="9"/>
  <c r="BUK118" i="9" s="1"/>
  <c r="BUK111" i="9"/>
  <c r="BUL98" i="9"/>
  <c r="BUK97" i="9"/>
  <c r="AC5" i="11"/>
  <c r="AD5" i="11"/>
  <c r="AE5" i="11"/>
  <c r="U5" i="11"/>
  <c r="V5" i="11"/>
  <c r="W5" i="11"/>
  <c r="X5" i="11"/>
  <c r="Y5" i="11"/>
  <c r="Z5" i="11"/>
  <c r="AA5" i="11"/>
  <c r="AB5" i="11"/>
  <c r="T5" i="11"/>
  <c r="CJQ3" i="9"/>
  <c r="CJO3" i="9"/>
  <c r="CJW3" i="9"/>
  <c r="E14" i="11"/>
  <c r="E11" i="11"/>
  <c r="E12" i="11"/>
  <c r="E13" i="11"/>
  <c r="E5" i="11"/>
  <c r="E6" i="11"/>
  <c r="E7" i="11"/>
  <c r="E8" i="11"/>
  <c r="E9" i="11"/>
  <c r="E10" i="11"/>
  <c r="E4" i="11"/>
  <c r="CJN3" i="9"/>
  <c r="BUS93" i="9" l="1"/>
  <c r="FE3" i="9"/>
  <c r="EZ3" i="9"/>
  <c r="BUR93" i="9"/>
  <c r="BUQ93" i="9"/>
  <c r="EU3" i="9"/>
  <c r="BUP93" i="9"/>
  <c r="EP3" i="9"/>
  <c r="EK3" i="9"/>
  <c r="BUO93" i="9"/>
  <c r="EF3" i="9"/>
  <c r="BUN93" i="9"/>
  <c r="BUM93" i="9"/>
  <c r="EA3" i="9"/>
  <c r="BUL93" i="9"/>
  <c r="DV3" i="9"/>
  <c r="BUK93" i="9"/>
  <c r="DQ3" i="9"/>
  <c r="DL3" i="9"/>
  <c r="BUJ93" i="9"/>
  <c r="BUI93" i="9"/>
  <c r="DG3" i="9"/>
  <c r="BUH93" i="9"/>
  <c r="DB3" i="9"/>
  <c r="BUL110" i="9"/>
  <c r="BUL105" i="9"/>
  <c r="BUL119" i="9"/>
  <c r="BUL118" i="9" s="1"/>
  <c r="BUL111" i="9"/>
  <c r="BUM98" i="9"/>
  <c r="BUL97" i="9"/>
  <c r="BUL115" i="9"/>
  <c r="BUL109" i="9"/>
  <c r="BUL104" i="9"/>
  <c r="BUL103" i="9" s="1"/>
  <c r="BUL99" i="9"/>
  <c r="O9" i="1"/>
  <c r="P9" i="1"/>
  <c r="O22" i="1"/>
  <c r="P22" i="1"/>
  <c r="BUM119" i="9" l="1"/>
  <c r="BUM118" i="9" s="1"/>
  <c r="BUM111" i="9"/>
  <c r="BUN98" i="9"/>
  <c r="BUM97" i="9"/>
  <c r="BUM115" i="9"/>
  <c r="BUM109" i="9"/>
  <c r="BUM104" i="9"/>
  <c r="BUM103" i="9" s="1"/>
  <c r="BUM99" i="9"/>
  <c r="BUM110" i="9"/>
  <c r="BUM105" i="9"/>
  <c r="P11" i="1"/>
  <c r="P13" i="1" s="1"/>
  <c r="P14" i="1" s="1"/>
  <c r="AE6" i="11"/>
  <c r="AD6" i="11"/>
  <c r="O11" i="1"/>
  <c r="O13" i="1" s="1"/>
  <c r="O14" i="1" s="1"/>
  <c r="BUR94" i="9" l="1"/>
  <c r="FA3" i="9"/>
  <c r="FB3" i="9" s="1"/>
  <c r="BUS94" i="9"/>
  <c r="FF3" i="9"/>
  <c r="FG3" i="9" s="1"/>
  <c r="BUN115" i="9"/>
  <c r="BUN109" i="9"/>
  <c r="BUN104" i="9"/>
  <c r="BUN103" i="9" s="1"/>
  <c r="BUN99" i="9"/>
  <c r="BUN110" i="9"/>
  <c r="BUN105" i="9"/>
  <c r="BUN119" i="9"/>
  <c r="BUN118" i="9" s="1"/>
  <c r="BUN111" i="9"/>
  <c r="BUO98" i="9"/>
  <c r="BUN97" i="9"/>
  <c r="O24" i="1"/>
  <c r="P37" i="1"/>
  <c r="P24" i="1"/>
  <c r="O37" i="1"/>
  <c r="BUS113" i="9" l="1"/>
  <c r="BUS100" i="9"/>
  <c r="BUS121" i="9"/>
  <c r="BUS101" i="9"/>
  <c r="BUS107" i="9"/>
  <c r="BUS106" i="9"/>
  <c r="BUS120" i="9"/>
  <c r="FD3" i="9"/>
  <c r="FC3" i="9"/>
  <c r="FI3" i="9"/>
  <c r="FH3" i="9"/>
  <c r="BUR113" i="9"/>
  <c r="BUR120" i="9"/>
  <c r="BUR106" i="9"/>
  <c r="BUR107" i="9"/>
  <c r="BUR101" i="9"/>
  <c r="BUR121" i="9"/>
  <c r="BUR100" i="9"/>
  <c r="BUO115" i="9"/>
  <c r="BUO109" i="9"/>
  <c r="BUO104" i="9"/>
  <c r="BUO103" i="9" s="1"/>
  <c r="BUO99" i="9"/>
  <c r="BUO110" i="9"/>
  <c r="BUO105" i="9"/>
  <c r="BUO119" i="9"/>
  <c r="BUO118" i="9" s="1"/>
  <c r="BUO111" i="9"/>
  <c r="BUP98" i="9"/>
  <c r="BUO97" i="9"/>
  <c r="E22" i="1"/>
  <c r="F22" i="1"/>
  <c r="E9" i="1"/>
  <c r="F9" i="1"/>
  <c r="BUP110" i="9" l="1"/>
  <c r="BUP105" i="9"/>
  <c r="BUP119" i="9"/>
  <c r="BUP118" i="9" s="1"/>
  <c r="BUP111" i="9"/>
  <c r="BUQ98" i="9"/>
  <c r="BUP97" i="9"/>
  <c r="BUP115" i="9"/>
  <c r="BUP109" i="9"/>
  <c r="BUP104" i="9"/>
  <c r="BUP103" i="9" s="1"/>
  <c r="BUP99" i="9"/>
  <c r="U6" i="11"/>
  <c r="T6" i="11"/>
  <c r="F11" i="1"/>
  <c r="F13" i="1" s="1"/>
  <c r="F14" i="1" s="1"/>
  <c r="E11" i="1"/>
  <c r="E13" i="1" s="1"/>
  <c r="E14" i="1" s="1"/>
  <c r="BUH94" i="9" l="1"/>
  <c r="DC3" i="9"/>
  <c r="DD3" i="9" s="1"/>
  <c r="BUI94" i="9"/>
  <c r="DH3" i="9"/>
  <c r="DI3" i="9" s="1"/>
  <c r="BUQ119" i="9"/>
  <c r="BUQ118" i="9" s="1"/>
  <c r="BUQ111" i="9"/>
  <c r="BUR98" i="9"/>
  <c r="BUQ97" i="9"/>
  <c r="BUQ115" i="9"/>
  <c r="BUQ109" i="9"/>
  <c r="BUQ104" i="9"/>
  <c r="BUQ103" i="9" s="1"/>
  <c r="BUQ99" i="9"/>
  <c r="BUQ110" i="9"/>
  <c r="BUQ105" i="9"/>
  <c r="F24" i="1"/>
  <c r="E24" i="1"/>
  <c r="DK3" i="9" l="1"/>
  <c r="DJ3" i="9"/>
  <c r="BUI113" i="9"/>
  <c r="BUI100" i="9"/>
  <c r="BUI120" i="9"/>
  <c r="BUI107" i="9"/>
  <c r="BUI106" i="9"/>
  <c r="BUI121" i="9"/>
  <c r="BUI101" i="9"/>
  <c r="DF3" i="9"/>
  <c r="DE3" i="9"/>
  <c r="BUH113" i="9"/>
  <c r="BUH120" i="9"/>
  <c r="BUH121" i="9"/>
  <c r="BUH106" i="9"/>
  <c r="BUH107" i="9"/>
  <c r="BUH101" i="9"/>
  <c r="BUH100" i="9"/>
  <c r="BUR115" i="9"/>
  <c r="BUR109" i="9"/>
  <c r="BUR104" i="9"/>
  <c r="BUR103" i="9" s="1"/>
  <c r="BUR99" i="9"/>
  <c r="BUR110" i="9"/>
  <c r="BUR105" i="9"/>
  <c r="BUR119" i="9"/>
  <c r="BUR118" i="9" s="1"/>
  <c r="BUR111" i="9"/>
  <c r="BUS98" i="9"/>
  <c r="BUR97" i="9"/>
  <c r="BJJ2" i="9"/>
  <c r="BJH2" i="9"/>
  <c r="BIP2" i="9"/>
  <c r="BIS2" i="9" s="1"/>
  <c r="V3" i="9"/>
  <c r="T3" i="9"/>
  <c r="H3" i="9"/>
  <c r="D3" i="9" s="1"/>
  <c r="BF3" i="9" s="1"/>
  <c r="B3" i="9"/>
  <c r="C3" i="9" s="1"/>
  <c r="BG3" i="9" s="1"/>
  <c r="BJG2" i="9"/>
  <c r="S3" i="9"/>
  <c r="BUS115" i="9" l="1"/>
  <c r="BUS109" i="9"/>
  <c r="BUS104" i="9"/>
  <c r="BUS103" i="9" s="1"/>
  <c r="BUS99" i="9"/>
  <c r="BUS110" i="9"/>
  <c r="BUS105" i="9"/>
  <c r="BUS119" i="9"/>
  <c r="BUS118" i="9" s="1"/>
  <c r="BUS111" i="9"/>
  <c r="BUS97" i="9"/>
  <c r="BIV2" i="9"/>
  <c r="BIU2" i="9"/>
  <c r="BIT2" i="9"/>
  <c r="E3" i="9"/>
  <c r="BE3" i="9" s="1"/>
  <c r="BUG91" i="9"/>
  <c r="BUE91" i="9"/>
  <c r="BUG90" i="9"/>
  <c r="BUE90" i="9"/>
  <c r="BUG89" i="9"/>
  <c r="BUE89" i="9"/>
  <c r="BUG88" i="9"/>
  <c r="BUE88" i="9"/>
  <c r="BUG87" i="9"/>
  <c r="BUE87" i="9"/>
  <c r="BUG86" i="9"/>
  <c r="BUE86" i="9"/>
  <c r="BUG85" i="9"/>
  <c r="BUE85" i="9"/>
  <c r="BUG84" i="9"/>
  <c r="BUE84" i="9"/>
  <c r="BUG83" i="9"/>
  <c r="BUE83" i="9"/>
  <c r="BUG82" i="9"/>
  <c r="BUE82" i="9"/>
  <c r="BUG81" i="9"/>
  <c r="BUE81" i="9"/>
  <c r="BUG80" i="9"/>
  <c r="BUE80" i="9"/>
  <c r="BUG79" i="9"/>
  <c r="BUE79" i="9"/>
  <c r="BUG78" i="9"/>
  <c r="BUE78" i="9"/>
  <c r="BUG77" i="9"/>
  <c r="BUE77" i="9"/>
  <c r="BUG76" i="9"/>
  <c r="BUE76" i="9"/>
  <c r="BUG75" i="9"/>
  <c r="BUE75" i="9"/>
  <c r="BUG74" i="9"/>
  <c r="BUE74" i="9"/>
  <c r="BUG73" i="9"/>
  <c r="BUE73" i="9"/>
  <c r="BUG72" i="9"/>
  <c r="BUE72" i="9"/>
  <c r="BUG71" i="9"/>
  <c r="BUE71" i="9"/>
  <c r="BUG70" i="9"/>
  <c r="BUE70" i="9"/>
  <c r="BUG69" i="9"/>
  <c r="BUE69" i="9"/>
  <c r="BUG68" i="9"/>
  <c r="BUE68" i="9"/>
  <c r="BUG67" i="9"/>
  <c r="BUE67" i="9"/>
  <c r="BUG66" i="9"/>
  <c r="BUE66" i="9"/>
  <c r="BUG65" i="9"/>
  <c r="BUE65" i="9"/>
  <c r="BUG64" i="9"/>
  <c r="BUE64" i="9"/>
  <c r="BUG63" i="9"/>
  <c r="BUE63" i="9"/>
  <c r="BUS64" i="9"/>
  <c r="BUS83" i="9" s="1"/>
  <c r="BUR64" i="9"/>
  <c r="BUR83" i="9" s="1"/>
  <c r="BUQ64" i="9"/>
  <c r="BUP64" i="9"/>
  <c r="BUP83" i="9" s="1"/>
  <c r="BUO64" i="9"/>
  <c r="BUN64" i="9"/>
  <c r="BUN83" i="9" s="1"/>
  <c r="BUM64" i="9"/>
  <c r="BUM83" i="9" s="1"/>
  <c r="BUL64" i="9"/>
  <c r="BUL83" i="9" s="1"/>
  <c r="BUK64" i="9"/>
  <c r="BUK71" i="9" s="1"/>
  <c r="BUJ64" i="9"/>
  <c r="BUJ83" i="9" s="1"/>
  <c r="BUI64" i="9"/>
  <c r="BUI83" i="9" s="1"/>
  <c r="BUH64" i="9"/>
  <c r="BUH83" i="9" s="1"/>
  <c r="BUS63" i="9"/>
  <c r="BUR63" i="9"/>
  <c r="BUR90" i="9" s="1"/>
  <c r="BUQ63" i="9"/>
  <c r="BUQ76" i="9" s="1"/>
  <c r="BUP63" i="9"/>
  <c r="BUO63" i="9"/>
  <c r="BUO90" i="9" s="1"/>
  <c r="BUN63" i="9"/>
  <c r="BUN90" i="9" s="1"/>
  <c r="BUM63" i="9"/>
  <c r="BUM90" i="9" s="1"/>
  <c r="BUL63" i="9"/>
  <c r="BUL76" i="9" s="1"/>
  <c r="BUK63" i="9"/>
  <c r="BUJ63" i="9"/>
  <c r="BUJ71" i="9" s="1"/>
  <c r="BUI63" i="9"/>
  <c r="BUI77" i="9" s="1"/>
  <c r="BUH63" i="9"/>
  <c r="BUS91" i="9"/>
  <c r="BUR91" i="9"/>
  <c r="BUQ91" i="9"/>
  <c r="BUP91" i="9"/>
  <c r="BUM91" i="9"/>
  <c r="BUS90" i="9"/>
  <c r="BUK90" i="9"/>
  <c r="BUQ83" i="9"/>
  <c r="BUO83" i="9"/>
  <c r="BUK83" i="9"/>
  <c r="BUO70" i="9"/>
  <c r="BUI68" i="9"/>
  <c r="BUI89" i="9" s="1"/>
  <c r="BUI88" i="9" s="1"/>
  <c r="BUH89" i="9"/>
  <c r="BUH88" i="9" s="1"/>
  <c r="BUH85" i="9"/>
  <c r="BUH81" i="9"/>
  <c r="BUH80" i="9"/>
  <c r="BUH79" i="9"/>
  <c r="BUH75" i="9"/>
  <c r="BUH74" i="9"/>
  <c r="BUH73" i="9" s="1"/>
  <c r="BUH69" i="9"/>
  <c r="BUH67" i="9"/>
  <c r="BUG62" i="9"/>
  <c r="BUE62" i="9"/>
  <c r="BUD80" i="9"/>
  <c r="BUD79" i="9"/>
  <c r="BUD71" i="9"/>
  <c r="BUD63" i="9"/>
  <c r="BUD72" i="9"/>
  <c r="BUD91" i="9"/>
  <c r="BUD76" i="9"/>
  <c r="BUD88" i="9"/>
  <c r="BUD78" i="9"/>
  <c r="BUD70" i="9"/>
  <c r="BUD84" i="9"/>
  <c r="BUD73" i="9"/>
  <c r="BUD64" i="9"/>
  <c r="BUD87" i="9"/>
  <c r="BUD68" i="9"/>
  <c r="BUD89" i="9"/>
  <c r="BUD62" i="9"/>
  <c r="BUD75" i="9"/>
  <c r="BUD77" i="9"/>
  <c r="BUD69" i="9"/>
  <c r="BUD74" i="9"/>
  <c r="BUD86" i="9"/>
  <c r="BUD67" i="9"/>
  <c r="BUD83" i="9"/>
  <c r="BUD65" i="9"/>
  <c r="BUD82" i="9"/>
  <c r="BUD90" i="9"/>
  <c r="BUD81" i="9"/>
  <c r="BUD66" i="9"/>
  <c r="BUD85" i="9"/>
  <c r="BUO76" i="9" l="1"/>
  <c r="BUK91" i="9"/>
  <c r="BUP76" i="9"/>
  <c r="BUH76" i="9"/>
  <c r="BUS76" i="9"/>
  <c r="BUS77" i="9"/>
  <c r="BUO91" i="9"/>
  <c r="BUK76" i="9"/>
  <c r="BUN91" i="9"/>
  <c r="BUI91" i="9"/>
  <c r="BUJ91" i="9"/>
  <c r="BUO71" i="9"/>
  <c r="BUR76" i="9"/>
  <c r="BUK77" i="9"/>
  <c r="BUL91" i="9"/>
  <c r="BUI76" i="9"/>
  <c r="BUP77" i="9"/>
  <c r="BUH90" i="9"/>
  <c r="BUK70" i="9"/>
  <c r="BUS71" i="9"/>
  <c r="BUP71" i="9"/>
  <c r="BUL70" i="9"/>
  <c r="BUH70" i="9"/>
  <c r="BUP70" i="9"/>
  <c r="BUL77" i="9"/>
  <c r="BUH71" i="9"/>
  <c r="BUS70" i="9"/>
  <c r="BUO77" i="9"/>
  <c r="BUN71" i="9"/>
  <c r="BUR71" i="9"/>
  <c r="BUP90" i="9"/>
  <c r="BUL90" i="9"/>
  <c r="BUM71" i="9"/>
  <c r="BUQ71" i="9"/>
  <c r="BUQ70" i="9"/>
  <c r="BUM76" i="9"/>
  <c r="BUM77" i="9"/>
  <c r="BUJ77" i="9"/>
  <c r="BUJ68" i="9"/>
  <c r="BUK68" i="9" s="1"/>
  <c r="BUN70" i="9"/>
  <c r="BUR70" i="9"/>
  <c r="BUN76" i="9"/>
  <c r="BUN77" i="9"/>
  <c r="BUR77" i="9"/>
  <c r="BUM70" i="9"/>
  <c r="BUQ77" i="9"/>
  <c r="BUQ90" i="9"/>
  <c r="BUI67" i="9"/>
  <c r="BUJ70" i="9"/>
  <c r="BUH77" i="9"/>
  <c r="BUH91" i="9"/>
  <c r="BUL71" i="9"/>
  <c r="BUJ90" i="9"/>
  <c r="BUJ76" i="9"/>
  <c r="BUI71" i="9"/>
  <c r="BUI90" i="9"/>
  <c r="BUI70" i="9"/>
  <c r="BUI75" i="9"/>
  <c r="BUI80" i="9"/>
  <c r="BUI69" i="9"/>
  <c r="BUI74" i="9"/>
  <c r="BUI73" i="9" s="1"/>
  <c r="BUI79" i="9"/>
  <c r="BUI85" i="9"/>
  <c r="BUI81" i="9"/>
  <c r="BUS33" i="9"/>
  <c r="BUR33" i="9"/>
  <c r="BUQ33" i="9"/>
  <c r="BUP33" i="9"/>
  <c r="BUO33" i="9"/>
  <c r="BUN33" i="9"/>
  <c r="BUM33" i="9"/>
  <c r="BUL33" i="9"/>
  <c r="BUK33" i="9"/>
  <c r="BUJ33" i="9"/>
  <c r="BUI33" i="9"/>
  <c r="BUH33" i="9"/>
  <c r="BUI3" i="9"/>
  <c r="BUJ3" i="9"/>
  <c r="BUK3" i="9"/>
  <c r="BUL3" i="9"/>
  <c r="BUM3" i="9"/>
  <c r="BUN3" i="9"/>
  <c r="BUO3" i="9"/>
  <c r="BUP3" i="9"/>
  <c r="BUQ3" i="9"/>
  <c r="BUR3" i="9"/>
  <c r="BUS3" i="9"/>
  <c r="BUH3" i="9"/>
  <c r="BUJ75" i="9" l="1"/>
  <c r="BUJ79" i="9"/>
  <c r="BUJ81" i="9"/>
  <c r="BUJ69" i="9"/>
  <c r="BUJ80" i="9"/>
  <c r="BUJ74" i="9"/>
  <c r="BUJ73" i="9" s="1"/>
  <c r="BUJ89" i="9"/>
  <c r="BUJ88" i="9" s="1"/>
  <c r="BUJ85" i="9"/>
  <c r="BUJ67" i="9"/>
  <c r="BUK85" i="9"/>
  <c r="BUK79" i="9"/>
  <c r="BUK74" i="9"/>
  <c r="BUK73" i="9" s="1"/>
  <c r="BUK69" i="9"/>
  <c r="BUK80" i="9"/>
  <c r="BUK75" i="9"/>
  <c r="BUK89" i="9"/>
  <c r="BUK88" i="9" s="1"/>
  <c r="BUK81" i="9"/>
  <c r="BUL68" i="9"/>
  <c r="BUK67" i="9"/>
  <c r="BYC8" i="9"/>
  <c r="BYA8" i="9"/>
  <c r="BYC7" i="9"/>
  <c r="BYA7" i="9"/>
  <c r="BYC6" i="9"/>
  <c r="BYA6" i="9"/>
  <c r="BYC5" i="9"/>
  <c r="BYA5" i="9"/>
  <c r="BYC4" i="9"/>
  <c r="BYA4" i="9"/>
  <c r="BYC3" i="9"/>
  <c r="BYA3" i="9"/>
  <c r="BYD8" i="9"/>
  <c r="BYD7" i="9"/>
  <c r="BYD6" i="9"/>
  <c r="BYD5" i="9"/>
  <c r="BYD4" i="9"/>
  <c r="BYD3" i="9"/>
  <c r="BYD2" i="9"/>
  <c r="BYC2" i="9"/>
  <c r="BYA2" i="9"/>
  <c r="BXZ5" i="9"/>
  <c r="BXZ4" i="9"/>
  <c r="BXZ6" i="9"/>
  <c r="BXZ7" i="9"/>
  <c r="BXZ3" i="9"/>
  <c r="BXZ8" i="9"/>
  <c r="BXZ2" i="9"/>
  <c r="BUL80" i="9" l="1"/>
  <c r="BUL75" i="9"/>
  <c r="BUL89" i="9"/>
  <c r="BUL88" i="9" s="1"/>
  <c r="BUL81" i="9"/>
  <c r="BUM68" i="9"/>
  <c r="BUL67" i="9"/>
  <c r="BUL85" i="9"/>
  <c r="BUL79" i="9"/>
  <c r="BUL74" i="9"/>
  <c r="BUL73" i="9" s="1"/>
  <c r="BUL69" i="9"/>
  <c r="G9" i="1"/>
  <c r="G11" i="1" s="1"/>
  <c r="G13" i="1" s="1"/>
  <c r="G14" i="1" s="1"/>
  <c r="H9" i="1"/>
  <c r="H11" i="1" s="1"/>
  <c r="H13" i="1" s="1"/>
  <c r="H14" i="1" s="1"/>
  <c r="I9" i="1"/>
  <c r="I11" i="1" s="1"/>
  <c r="I13" i="1" s="1"/>
  <c r="I14" i="1" s="1"/>
  <c r="J9" i="1"/>
  <c r="J11" i="1" s="1"/>
  <c r="J13" i="1" s="1"/>
  <c r="J14" i="1" s="1"/>
  <c r="K9" i="1"/>
  <c r="K11" i="1" s="1"/>
  <c r="K13" i="1" s="1"/>
  <c r="K14" i="1" s="1"/>
  <c r="L9" i="1"/>
  <c r="L11" i="1" s="1"/>
  <c r="L13" i="1" s="1"/>
  <c r="L14" i="1" s="1"/>
  <c r="M9" i="1"/>
  <c r="N9" i="1"/>
  <c r="N11" i="1" s="1"/>
  <c r="N13" i="1" s="1"/>
  <c r="N14" i="1" s="1"/>
  <c r="V6" i="11"/>
  <c r="W6" i="11"/>
  <c r="X6" i="11"/>
  <c r="Y6" i="11"/>
  <c r="Z6" i="11"/>
  <c r="AA6" i="11"/>
  <c r="AB6" i="11"/>
  <c r="AC6" i="11"/>
  <c r="BUO94" i="9" l="1"/>
  <c r="EL3" i="9"/>
  <c r="EM3" i="9" s="1"/>
  <c r="BUK94" i="9"/>
  <c r="DR3" i="9"/>
  <c r="DS3" i="9" s="1"/>
  <c r="EG3" i="9"/>
  <c r="EH3" i="9" s="1"/>
  <c r="BUN94" i="9"/>
  <c r="BUJ94" i="9"/>
  <c r="DM3" i="9"/>
  <c r="DN3" i="9" s="1"/>
  <c r="BUQ94" i="9"/>
  <c r="EV3" i="9"/>
  <c r="EW3" i="9" s="1"/>
  <c r="BUM94" i="9"/>
  <c r="EB3" i="9"/>
  <c r="EC3" i="9" s="1"/>
  <c r="BUP94" i="9"/>
  <c r="EQ3" i="9"/>
  <c r="ER3" i="9" s="1"/>
  <c r="BUL94" i="9"/>
  <c r="DW3" i="9"/>
  <c r="DX3" i="9" s="1"/>
  <c r="M11" i="1"/>
  <c r="BUM89" i="9"/>
  <c r="BUM88" i="9" s="1"/>
  <c r="BUM81" i="9"/>
  <c r="BUN68" i="9"/>
  <c r="BUM67" i="9"/>
  <c r="BUM85" i="9"/>
  <c r="BUM79" i="9"/>
  <c r="BUM74" i="9"/>
  <c r="BUM73" i="9" s="1"/>
  <c r="BUM69" i="9"/>
  <c r="BUM80" i="9"/>
  <c r="BUM75" i="9"/>
  <c r="BUR4" i="9"/>
  <c r="BUR34" i="9"/>
  <c r="BUJ34" i="9"/>
  <c r="BUJ4" i="9"/>
  <c r="BUP34" i="9"/>
  <c r="BUP4" i="9"/>
  <c r="BUH34" i="9"/>
  <c r="BUH4" i="9"/>
  <c r="BUN34" i="9"/>
  <c r="BUN4" i="9"/>
  <c r="BUQ4" i="9"/>
  <c r="BUQ34" i="9"/>
  <c r="BUI4" i="9"/>
  <c r="BUI34" i="9"/>
  <c r="BUL34" i="9"/>
  <c r="BUL4" i="9"/>
  <c r="BUS34" i="9"/>
  <c r="BUS4" i="9"/>
  <c r="BUO34" i="9"/>
  <c r="BUO4" i="9"/>
  <c r="BUK4" i="9"/>
  <c r="BUK34" i="9"/>
  <c r="BUM34" i="9"/>
  <c r="BUM4" i="9"/>
  <c r="BUG61" i="9"/>
  <c r="BUE61" i="9"/>
  <c r="BUG60" i="9"/>
  <c r="BUE60" i="9"/>
  <c r="BUG59" i="9"/>
  <c r="BUE59" i="9"/>
  <c r="BUG58" i="9"/>
  <c r="BUE58" i="9"/>
  <c r="BUG57" i="9"/>
  <c r="BUE57" i="9"/>
  <c r="BUG56" i="9"/>
  <c r="BUE56" i="9"/>
  <c r="BUG55" i="9"/>
  <c r="BUE55" i="9"/>
  <c r="BUG54" i="9"/>
  <c r="BUE54" i="9"/>
  <c r="BUG53" i="9"/>
  <c r="BUE53" i="9"/>
  <c r="BUG52" i="9"/>
  <c r="BUE52" i="9"/>
  <c r="BUG51" i="9"/>
  <c r="BUE51" i="9"/>
  <c r="BUG50" i="9"/>
  <c r="BUE50" i="9"/>
  <c r="BUG49" i="9"/>
  <c r="BUE49" i="9"/>
  <c r="BUG48" i="9"/>
  <c r="BUE48" i="9"/>
  <c r="BUG47" i="9"/>
  <c r="BUE47" i="9"/>
  <c r="BUG46" i="9"/>
  <c r="BUE46" i="9"/>
  <c r="BUG45" i="9"/>
  <c r="BUE45" i="9"/>
  <c r="BUG44" i="9"/>
  <c r="BUE44" i="9"/>
  <c r="BUG43" i="9"/>
  <c r="BUE43" i="9"/>
  <c r="BUG42" i="9"/>
  <c r="BUE42" i="9"/>
  <c r="BUG41" i="9"/>
  <c r="BUE41" i="9"/>
  <c r="BUG40" i="9"/>
  <c r="BUE40" i="9"/>
  <c r="BUG39" i="9"/>
  <c r="BUE39" i="9"/>
  <c r="BUG38" i="9"/>
  <c r="BUE38" i="9"/>
  <c r="BUG37" i="9"/>
  <c r="BUE37" i="9"/>
  <c r="BUG36" i="9"/>
  <c r="BUE36" i="9"/>
  <c r="BUG35" i="9"/>
  <c r="BUE35" i="9"/>
  <c r="BUG34" i="9"/>
  <c r="BUE34" i="9"/>
  <c r="BUG33" i="9"/>
  <c r="BUE33" i="9"/>
  <c r="BUI38" i="9"/>
  <c r="BUI59" i="9" s="1"/>
  <c r="BUI58" i="9" s="1"/>
  <c r="BUH59" i="9"/>
  <c r="BUH58" i="9" s="1"/>
  <c r="BUH55" i="9"/>
  <c r="BUH51" i="9"/>
  <c r="BUH50" i="9"/>
  <c r="BUH49" i="9"/>
  <c r="BUH45" i="9"/>
  <c r="BUH44" i="9"/>
  <c r="BUH43" i="9" s="1"/>
  <c r="BUH39" i="9"/>
  <c r="BUH37" i="9"/>
  <c r="BUG32" i="9"/>
  <c r="BUE32" i="9"/>
  <c r="BUG31" i="9"/>
  <c r="BUE31" i="9"/>
  <c r="BUG30" i="9"/>
  <c r="BUE30" i="9"/>
  <c r="BUG29" i="9"/>
  <c r="BUE29" i="9"/>
  <c r="BUG28" i="9"/>
  <c r="BUE28" i="9"/>
  <c r="BUG27" i="9"/>
  <c r="BUE27" i="9"/>
  <c r="BUG26" i="9"/>
  <c r="BUE26" i="9"/>
  <c r="BUG25" i="9"/>
  <c r="BUE25" i="9"/>
  <c r="BUG24" i="9"/>
  <c r="BUE24" i="9"/>
  <c r="BUG23" i="9"/>
  <c r="BUE23" i="9"/>
  <c r="BUG22" i="9"/>
  <c r="BUE22" i="9"/>
  <c r="BUG21" i="9"/>
  <c r="BUE21" i="9"/>
  <c r="BUG20" i="9"/>
  <c r="BUE20" i="9"/>
  <c r="BUG19" i="9"/>
  <c r="BUE19" i="9"/>
  <c r="BUG18" i="9"/>
  <c r="BUE18" i="9"/>
  <c r="BUG17" i="9"/>
  <c r="BUE17" i="9"/>
  <c r="BUG16" i="9"/>
  <c r="BUE16" i="9"/>
  <c r="BUG15" i="9"/>
  <c r="BUE15" i="9"/>
  <c r="BUG14" i="9"/>
  <c r="BUE14" i="9"/>
  <c r="BUG13" i="9"/>
  <c r="BUE13" i="9"/>
  <c r="BUG12" i="9"/>
  <c r="BUE12" i="9"/>
  <c r="BUG11" i="9"/>
  <c r="BUE11" i="9"/>
  <c r="BUG10" i="9"/>
  <c r="BUE10" i="9"/>
  <c r="BUG9" i="9"/>
  <c r="BUE9" i="9"/>
  <c r="BUG8" i="9"/>
  <c r="BUE8" i="9"/>
  <c r="BUG7" i="9"/>
  <c r="BUE7" i="9"/>
  <c r="BUG6" i="9"/>
  <c r="BUE6" i="9"/>
  <c r="BUG5" i="9"/>
  <c r="BUE5" i="9"/>
  <c r="BUG4" i="9"/>
  <c r="BUE4" i="9"/>
  <c r="BUG3" i="9"/>
  <c r="BUE3" i="9"/>
  <c r="BUI8" i="9"/>
  <c r="BUI29" i="9" s="1"/>
  <c r="BUI28" i="9" s="1"/>
  <c r="BUH29" i="9"/>
  <c r="BUH28" i="9" s="1"/>
  <c r="BUH25" i="9"/>
  <c r="BUH21" i="9"/>
  <c r="BUH20" i="9"/>
  <c r="BUH19" i="9"/>
  <c r="BUH15" i="9"/>
  <c r="BUH14" i="9"/>
  <c r="BUH13" i="9" s="1"/>
  <c r="BUH9" i="9"/>
  <c r="BUH7" i="9"/>
  <c r="BUG2" i="9"/>
  <c r="BUE2" i="9"/>
  <c r="BUD37" i="9"/>
  <c r="BUD31" i="9"/>
  <c r="BUD3" i="9"/>
  <c r="BUD16" i="9"/>
  <c r="BUD11" i="9"/>
  <c r="BUD25" i="9"/>
  <c r="BUD34" i="9"/>
  <c r="BUD13" i="9"/>
  <c r="BUD33" i="9"/>
  <c r="BUD51" i="9"/>
  <c r="BUD40" i="9"/>
  <c r="BUD53" i="9"/>
  <c r="BUD43" i="9"/>
  <c r="BUD41" i="9"/>
  <c r="BUD21" i="9"/>
  <c r="BUD5" i="9"/>
  <c r="BUD39" i="9"/>
  <c r="BUD59" i="9"/>
  <c r="BUD55" i="9"/>
  <c r="BUD36" i="9"/>
  <c r="BUD28" i="9"/>
  <c r="BUD52" i="9"/>
  <c r="BUD45" i="9"/>
  <c r="BUD14" i="9"/>
  <c r="BUD35" i="9"/>
  <c r="BUD46" i="9"/>
  <c r="BUD10" i="9"/>
  <c r="BUD32" i="9"/>
  <c r="BUD42" i="9"/>
  <c r="BUD44" i="9"/>
  <c r="BUD27" i="9"/>
  <c r="BUD15" i="9"/>
  <c r="BUD18" i="9"/>
  <c r="BUD29" i="9"/>
  <c r="BUD7" i="9"/>
  <c r="BUD4" i="9"/>
  <c r="BUD20" i="9"/>
  <c r="BUD17" i="9"/>
  <c r="BUD22" i="9"/>
  <c r="BUD24" i="9"/>
  <c r="BUD6" i="9"/>
  <c r="BUD50" i="9"/>
  <c r="BUD61" i="9"/>
  <c r="BUD38" i="9"/>
  <c r="BUD47" i="9"/>
  <c r="BUD48" i="9"/>
  <c r="BUD56" i="9"/>
  <c r="BUD30" i="9"/>
  <c r="BUD57" i="9"/>
  <c r="BUD19" i="9"/>
  <c r="BUD54" i="9"/>
  <c r="BUD58" i="9"/>
  <c r="BUD49" i="9"/>
  <c r="BUD12" i="9"/>
  <c r="BUD2" i="9"/>
  <c r="BUD26" i="9"/>
  <c r="BUD9" i="9"/>
  <c r="BUD60" i="9"/>
  <c r="BUD8" i="9"/>
  <c r="BUD23" i="9"/>
  <c r="DZ3" i="9" l="1"/>
  <c r="DY3" i="9"/>
  <c r="DO3" i="9"/>
  <c r="DP3" i="9"/>
  <c r="BUL113" i="9"/>
  <c r="BUL120" i="9"/>
  <c r="BUL100" i="9"/>
  <c r="BUL107" i="9"/>
  <c r="BUL121" i="9"/>
  <c r="BUL106" i="9"/>
  <c r="BUL101" i="9"/>
  <c r="BUM113" i="9"/>
  <c r="BUM106" i="9"/>
  <c r="BUM100" i="9"/>
  <c r="BUM121" i="9"/>
  <c r="BUM107" i="9"/>
  <c r="BUM101" i="9"/>
  <c r="BUM120" i="9"/>
  <c r="BUJ113" i="9"/>
  <c r="BUJ106" i="9"/>
  <c r="BUJ100" i="9"/>
  <c r="BUJ121" i="9"/>
  <c r="BUJ107" i="9"/>
  <c r="BUJ120" i="9"/>
  <c r="BUJ101" i="9"/>
  <c r="BUK113" i="9"/>
  <c r="BUK101" i="9"/>
  <c r="BUK107" i="9"/>
  <c r="BUK106" i="9"/>
  <c r="BUK120" i="9"/>
  <c r="BUK121" i="9"/>
  <c r="BUK100" i="9"/>
  <c r="DU3" i="9"/>
  <c r="DT3" i="9"/>
  <c r="ET3" i="9"/>
  <c r="ES3" i="9"/>
  <c r="EY3" i="9"/>
  <c r="EX3" i="9"/>
  <c r="BUN113" i="9"/>
  <c r="BUN106" i="9"/>
  <c r="BUN100" i="9"/>
  <c r="BUN107" i="9"/>
  <c r="BUN120" i="9"/>
  <c r="BUN121" i="9"/>
  <c r="BUN101" i="9"/>
  <c r="EO3" i="9"/>
  <c r="EN3" i="9"/>
  <c r="EE3" i="9"/>
  <c r="ED3" i="9"/>
  <c r="BUP113" i="9"/>
  <c r="BUP120" i="9"/>
  <c r="BUP100" i="9"/>
  <c r="BUP106" i="9"/>
  <c r="BUP107" i="9"/>
  <c r="BUP121" i="9"/>
  <c r="BUP101" i="9"/>
  <c r="BUQ113" i="9"/>
  <c r="BUQ100" i="9"/>
  <c r="BUQ121" i="9"/>
  <c r="BUQ101" i="9"/>
  <c r="BUQ120" i="9"/>
  <c r="BUQ106" i="9"/>
  <c r="BUQ107" i="9"/>
  <c r="EJ3" i="9"/>
  <c r="EI3" i="9"/>
  <c r="BUO113" i="9"/>
  <c r="BUO101" i="9"/>
  <c r="BUO106" i="9"/>
  <c r="BUO120" i="9"/>
  <c r="BUO107" i="9"/>
  <c r="BUO121" i="9"/>
  <c r="BUO100" i="9"/>
  <c r="M13" i="1"/>
  <c r="BUN85" i="9"/>
  <c r="BUN79" i="9"/>
  <c r="BUN74" i="9"/>
  <c r="BUN73" i="9" s="1"/>
  <c r="BUN69" i="9"/>
  <c r="BUN80" i="9"/>
  <c r="BUN75" i="9"/>
  <c r="BUN89" i="9"/>
  <c r="BUN88" i="9" s="1"/>
  <c r="BUN81" i="9"/>
  <c r="BUO68" i="9"/>
  <c r="BUN67" i="9"/>
  <c r="BUI51" i="9"/>
  <c r="BUI44" i="9"/>
  <c r="BUI43" i="9" s="1"/>
  <c r="BUI39" i="9"/>
  <c r="BUI37" i="9"/>
  <c r="BUI50" i="9"/>
  <c r="BUI9" i="9"/>
  <c r="BUI45" i="9"/>
  <c r="BUI55" i="9"/>
  <c r="BUJ38" i="9"/>
  <c r="BUK38" i="9" s="1"/>
  <c r="BUK50" i="9" s="1"/>
  <c r="BUI49" i="9"/>
  <c r="BUI15" i="9"/>
  <c r="BUI20" i="9"/>
  <c r="BUI14" i="9"/>
  <c r="BUI13" i="9" s="1"/>
  <c r="BUI19" i="9"/>
  <c r="BUI25" i="9"/>
  <c r="BUI7" i="9"/>
  <c r="BUJ8" i="9"/>
  <c r="BUI21" i="9"/>
  <c r="AK4" i="5"/>
  <c r="CJW2" i="9" s="1"/>
  <c r="CJQ2" i="9"/>
  <c r="CJO2" i="9"/>
  <c r="AF2" i="9"/>
  <c r="V2" i="9"/>
  <c r="T2" i="9"/>
  <c r="H2" i="9"/>
  <c r="CJN2" i="9"/>
  <c r="S2" i="9"/>
  <c r="M14" i="1" l="1"/>
  <c r="BUO85" i="9"/>
  <c r="BUO79" i="9"/>
  <c r="BUO74" i="9"/>
  <c r="BUO73" i="9" s="1"/>
  <c r="BUO69" i="9"/>
  <c r="BUO80" i="9"/>
  <c r="BUO75" i="9"/>
  <c r="BUO89" i="9"/>
  <c r="BUO88" i="9" s="1"/>
  <c r="BUO81" i="9"/>
  <c r="BUP68" i="9"/>
  <c r="BUO67" i="9"/>
  <c r="BUJ37" i="9"/>
  <c r="BUJ50" i="9"/>
  <c r="BUJ55" i="9"/>
  <c r="BUK55" i="9"/>
  <c r="BUK59" i="9"/>
  <c r="BUK58" i="9" s="1"/>
  <c r="BUJ51" i="9"/>
  <c r="BUK44" i="9"/>
  <c r="BUK43" i="9" s="1"/>
  <c r="BUK45" i="9"/>
  <c r="BUJ45" i="9"/>
  <c r="BUJ49" i="9"/>
  <c r="BUK39" i="9"/>
  <c r="BUK51" i="9"/>
  <c r="BUK37" i="9"/>
  <c r="BUJ39" i="9"/>
  <c r="BUJ59" i="9"/>
  <c r="BUJ58" i="9" s="1"/>
  <c r="BUJ44" i="9"/>
  <c r="BUJ43" i="9" s="1"/>
  <c r="BUK49" i="9"/>
  <c r="BUL38" i="9"/>
  <c r="BUL37" i="9" s="1"/>
  <c r="B2" i="9"/>
  <c r="C2" i="9" s="1"/>
  <c r="BG2" i="9" s="1"/>
  <c r="BUJ25" i="9"/>
  <c r="BUJ19" i="9"/>
  <c r="BUJ14" i="9"/>
  <c r="BUJ13" i="9" s="1"/>
  <c r="BUJ9" i="9"/>
  <c r="BUJ20" i="9"/>
  <c r="BUJ15" i="9"/>
  <c r="BUJ29" i="9"/>
  <c r="BUJ28" i="9" s="1"/>
  <c r="BUJ21" i="9"/>
  <c r="BUK8" i="9"/>
  <c r="BUJ7" i="9"/>
  <c r="AB2" i="9"/>
  <c r="BI2" i="9" s="1"/>
  <c r="D2" i="9"/>
  <c r="BF2" i="9" s="1"/>
  <c r="BUP80" i="9" l="1"/>
  <c r="BUP75" i="9"/>
  <c r="BUP89" i="9"/>
  <c r="BUP88" i="9" s="1"/>
  <c r="BUP81" i="9"/>
  <c r="BUQ68" i="9"/>
  <c r="BUP67" i="9"/>
  <c r="BUP85" i="9"/>
  <c r="BUP79" i="9"/>
  <c r="BUP74" i="9"/>
  <c r="BUP73" i="9" s="1"/>
  <c r="BUP69" i="9"/>
  <c r="BUL55" i="9"/>
  <c r="BUL49" i="9"/>
  <c r="BUL39" i="9"/>
  <c r="BUL59" i="9"/>
  <c r="BUL58" i="9" s="1"/>
  <c r="BUL45" i="9"/>
  <c r="BUL51" i="9"/>
  <c r="BUL44" i="9"/>
  <c r="BUL43" i="9" s="1"/>
  <c r="BUM38" i="9"/>
  <c r="BUM49" i="9" s="1"/>
  <c r="BUL50" i="9"/>
  <c r="BUK25" i="9"/>
  <c r="BUK19" i="9"/>
  <c r="BUK14" i="9"/>
  <c r="BUK13" i="9" s="1"/>
  <c r="BUK9" i="9"/>
  <c r="BUK20" i="9"/>
  <c r="BUK15" i="9"/>
  <c r="BUL8" i="9"/>
  <c r="BUK7" i="9"/>
  <c r="BUK29" i="9"/>
  <c r="BUK28" i="9" s="1"/>
  <c r="BUK21" i="9"/>
  <c r="E2" i="9"/>
  <c r="BE2" i="9" s="1"/>
  <c r="BUQ89" i="9" l="1"/>
  <c r="BUQ88" i="9" s="1"/>
  <c r="BUQ81" i="9"/>
  <c r="BUR68" i="9"/>
  <c r="BUQ67" i="9"/>
  <c r="BUQ85" i="9"/>
  <c r="BUQ79" i="9"/>
  <c r="BUQ74" i="9"/>
  <c r="BUQ73" i="9" s="1"/>
  <c r="BUQ69" i="9"/>
  <c r="BUQ80" i="9"/>
  <c r="BUQ75" i="9"/>
  <c r="BUN38" i="9"/>
  <c r="BUN49" i="9" s="1"/>
  <c r="BUM37" i="9"/>
  <c r="BUM44" i="9"/>
  <c r="BUM43" i="9" s="1"/>
  <c r="BUM39" i="9"/>
  <c r="BUM59" i="9"/>
  <c r="BUM58" i="9" s="1"/>
  <c r="BUM50" i="9"/>
  <c r="BUM55" i="9"/>
  <c r="BUM51" i="9"/>
  <c r="BUM45" i="9"/>
  <c r="BUL20" i="9"/>
  <c r="BUL15" i="9"/>
  <c r="BUL29" i="9"/>
  <c r="BUL28" i="9" s="1"/>
  <c r="BUL21" i="9"/>
  <c r="BUM8" i="9"/>
  <c r="BUL7" i="9"/>
  <c r="BUL25" i="9"/>
  <c r="BUL19" i="9"/>
  <c r="BUL14" i="9"/>
  <c r="BUL13" i="9" s="1"/>
  <c r="BUL9" i="9"/>
  <c r="AJ3" i="5"/>
  <c r="R22" i="5"/>
  <c r="N22" i="5"/>
  <c r="F22" i="5"/>
  <c r="B22" i="5"/>
  <c r="R15" i="5"/>
  <c r="N15" i="5"/>
  <c r="F15" i="5"/>
  <c r="B15" i="5"/>
  <c r="BUO38" i="9" l="1"/>
  <c r="BUO50" i="9" s="1"/>
  <c r="BUN50" i="9"/>
  <c r="BUN37" i="9"/>
  <c r="BUN39" i="9"/>
  <c r="BUN51" i="9"/>
  <c r="BUN44" i="9"/>
  <c r="BUN43" i="9" s="1"/>
  <c r="BUN59" i="9"/>
  <c r="BUN58" i="9" s="1"/>
  <c r="BUN55" i="9"/>
  <c r="BUR85" i="9"/>
  <c r="BUR79" i="9"/>
  <c r="BUR74" i="9"/>
  <c r="BUR73" i="9" s="1"/>
  <c r="BUR69" i="9"/>
  <c r="BUR80" i="9"/>
  <c r="BUR75" i="9"/>
  <c r="BUR89" i="9"/>
  <c r="BUR88" i="9" s="1"/>
  <c r="BUR81" i="9"/>
  <c r="BUS68" i="9"/>
  <c r="BUR67" i="9"/>
  <c r="BUN45" i="9"/>
  <c r="BUO55" i="9"/>
  <c r="BUO49" i="9"/>
  <c r="BUM29" i="9"/>
  <c r="BUM28" i="9" s="1"/>
  <c r="BUM21" i="9"/>
  <c r="BUN8" i="9"/>
  <c r="BUM7" i="9"/>
  <c r="BUM25" i="9"/>
  <c r="BUM19" i="9"/>
  <c r="BUM14" i="9"/>
  <c r="BUM13" i="9" s="1"/>
  <c r="BUM9" i="9"/>
  <c r="BUM20" i="9"/>
  <c r="BUM15" i="9"/>
  <c r="N22" i="1"/>
  <c r="M22" i="1"/>
  <c r="L22" i="1"/>
  <c r="K22" i="1"/>
  <c r="J22" i="1"/>
  <c r="I22" i="1"/>
  <c r="H22" i="1"/>
  <c r="G22" i="1"/>
  <c r="BUO59" i="9" l="1"/>
  <c r="BUO58" i="9" s="1"/>
  <c r="BUO45" i="9"/>
  <c r="BUO37" i="9"/>
  <c r="BUO39" i="9"/>
  <c r="BUO51" i="9"/>
  <c r="BUO44" i="9"/>
  <c r="BUO43" i="9" s="1"/>
  <c r="BUP38" i="9"/>
  <c r="BUP59" i="9" s="1"/>
  <c r="BUP58" i="9" s="1"/>
  <c r="BUS85" i="9"/>
  <c r="BUS79" i="9"/>
  <c r="BUS74" i="9"/>
  <c r="BUS73" i="9" s="1"/>
  <c r="BUS69" i="9"/>
  <c r="BUS80" i="9"/>
  <c r="BUS75" i="9"/>
  <c r="BUS89" i="9"/>
  <c r="BUS88" i="9" s="1"/>
  <c r="BUS81" i="9"/>
  <c r="BUS67" i="9"/>
  <c r="BUN25" i="9"/>
  <c r="BUN19" i="9"/>
  <c r="BUN14" i="9"/>
  <c r="BUN13" i="9" s="1"/>
  <c r="BUN9" i="9"/>
  <c r="BUN20" i="9"/>
  <c r="BUN15" i="9"/>
  <c r="BUN29" i="9"/>
  <c r="BUN28" i="9" s="1"/>
  <c r="BUN21" i="9"/>
  <c r="BUO8" i="9"/>
  <c r="BUN7" i="9"/>
  <c r="BUP44" i="9" l="1"/>
  <c r="BUP43" i="9" s="1"/>
  <c r="BUP37" i="9"/>
  <c r="BUP45" i="9"/>
  <c r="BUQ38" i="9"/>
  <c r="BUQ55" i="9" s="1"/>
  <c r="BUP39" i="9"/>
  <c r="BUP51" i="9"/>
  <c r="BUP49" i="9"/>
  <c r="BUP50" i="9"/>
  <c r="BUP55" i="9"/>
  <c r="BUO25" i="9"/>
  <c r="BUO19" i="9"/>
  <c r="BUO14" i="9"/>
  <c r="BUO13" i="9" s="1"/>
  <c r="BUO9" i="9"/>
  <c r="BUO20" i="9"/>
  <c r="BUO15" i="9"/>
  <c r="BUO29" i="9"/>
  <c r="BUO28" i="9" s="1"/>
  <c r="BUO21" i="9"/>
  <c r="BUP8" i="9"/>
  <c r="BUO7" i="9"/>
  <c r="BUQ37" i="9" l="1"/>
  <c r="BUQ44" i="9"/>
  <c r="BUQ43" i="9" s="1"/>
  <c r="BUQ39" i="9"/>
  <c r="BUQ59" i="9"/>
  <c r="BUQ58" i="9" s="1"/>
  <c r="BUQ49" i="9"/>
  <c r="BUR38" i="9"/>
  <c r="BUR49" i="9" s="1"/>
  <c r="BUQ45" i="9"/>
  <c r="BUQ51" i="9"/>
  <c r="BUQ50" i="9"/>
  <c r="BUR51" i="9"/>
  <c r="BUR37" i="9"/>
  <c r="BUP20" i="9"/>
  <c r="BUP15" i="9"/>
  <c r="BUP29" i="9"/>
  <c r="BUP28" i="9" s="1"/>
  <c r="BUP21" i="9"/>
  <c r="BUQ8" i="9"/>
  <c r="BUP7" i="9"/>
  <c r="BUP25" i="9"/>
  <c r="BUP19" i="9"/>
  <c r="BUP14" i="9"/>
  <c r="BUP13" i="9" s="1"/>
  <c r="BUP9" i="9"/>
  <c r="BUR50" i="9" l="1"/>
  <c r="BUR39" i="9"/>
  <c r="BUR44" i="9"/>
  <c r="BUR43" i="9" s="1"/>
  <c r="BUR55" i="9"/>
  <c r="BUR59" i="9"/>
  <c r="BUR58" i="9" s="1"/>
  <c r="BUS38" i="9"/>
  <c r="BUS51" i="9" s="1"/>
  <c r="BUR45" i="9"/>
  <c r="BUS45" i="9"/>
  <c r="BUQ29" i="9"/>
  <c r="BUQ28" i="9" s="1"/>
  <c r="BUQ21" i="9"/>
  <c r="BUR8" i="9"/>
  <c r="BUQ7" i="9"/>
  <c r="BUQ25" i="9"/>
  <c r="BUQ19" i="9"/>
  <c r="BUQ14" i="9"/>
  <c r="BUQ13" i="9" s="1"/>
  <c r="BUQ9" i="9"/>
  <c r="BUQ20" i="9"/>
  <c r="BUQ15" i="9"/>
  <c r="T7" i="1"/>
  <c r="Q17" i="1" s="1"/>
  <c r="BUS44" i="9" l="1"/>
  <c r="BUS43" i="9" s="1"/>
  <c r="BUS49" i="9"/>
  <c r="BUS59" i="9"/>
  <c r="BUS58" i="9" s="1"/>
  <c r="BUS55" i="9"/>
  <c r="BUS37" i="9"/>
  <c r="BUS50" i="9"/>
  <c r="BUS39" i="9"/>
  <c r="Q23" i="1"/>
  <c r="S18" i="1"/>
  <c r="G10" i="11" s="1"/>
  <c r="Q7" i="1"/>
  <c r="Q21" i="1"/>
  <c r="S16" i="1"/>
  <c r="S22" i="1"/>
  <c r="G13" i="11" s="1"/>
  <c r="Q18" i="1"/>
  <c r="S17" i="1"/>
  <c r="G9" i="11" s="1"/>
  <c r="S23" i="1"/>
  <c r="Q16" i="1"/>
  <c r="S21" i="1"/>
  <c r="Q19" i="1"/>
  <c r="S10" i="1"/>
  <c r="S19" i="1"/>
  <c r="Q8" i="1"/>
  <c r="D5" i="10" s="1"/>
  <c r="BYE3" i="9" s="1"/>
  <c r="Q12" i="1"/>
  <c r="S8" i="1"/>
  <c r="S12" i="1"/>
  <c r="Q20" i="1"/>
  <c r="Q10" i="1"/>
  <c r="S20" i="1"/>
  <c r="S15" i="1"/>
  <c r="G7" i="11" s="1"/>
  <c r="S9" i="1"/>
  <c r="S11" i="1"/>
  <c r="S13" i="1"/>
  <c r="Q14" i="1"/>
  <c r="S14" i="1"/>
  <c r="G6" i="11" s="1"/>
  <c r="S7" i="1"/>
  <c r="BUR25" i="9"/>
  <c r="BUR19" i="9"/>
  <c r="BUR14" i="9"/>
  <c r="BUR13" i="9" s="1"/>
  <c r="BUR9" i="9"/>
  <c r="BUR20" i="9"/>
  <c r="BUR15" i="9"/>
  <c r="BUR29" i="9"/>
  <c r="BUR28" i="9" s="1"/>
  <c r="BUR21" i="9"/>
  <c r="BUS8" i="9"/>
  <c r="BUR7" i="9"/>
  <c r="G19" i="11" l="1"/>
  <c r="N38" i="11" s="1"/>
  <c r="G15" i="11" s="1"/>
  <c r="G5" i="11"/>
  <c r="G8" i="11"/>
  <c r="G12" i="11"/>
  <c r="G11" i="11"/>
  <c r="G4" i="11"/>
  <c r="Q22" i="1"/>
  <c r="C42" i="11" s="1"/>
  <c r="C43" i="11" s="1"/>
  <c r="Q15" i="1"/>
  <c r="Q9" i="1"/>
  <c r="Q11" i="1" s="1"/>
  <c r="Q13" i="1" s="1"/>
  <c r="BUS31" i="9"/>
  <c r="BUR16" i="9"/>
  <c r="BUQ11" i="9"/>
  <c r="BUP23" i="9"/>
  <c r="BUO17" i="9"/>
  <c r="BUN31" i="9"/>
  <c r="BUM11" i="9"/>
  <c r="BUL31" i="9"/>
  <c r="BUK11" i="9"/>
  <c r="BUJ10" i="9"/>
  <c r="BUI23" i="9"/>
  <c r="BUH10" i="9"/>
  <c r="BUS23" i="9"/>
  <c r="BUS25" i="9"/>
  <c r="BUS19" i="9"/>
  <c r="BUS14" i="9"/>
  <c r="BUS13" i="9" s="1"/>
  <c r="BUS9" i="9"/>
  <c r="BUS7" i="9"/>
  <c r="BUS20" i="9"/>
  <c r="BUS15" i="9"/>
  <c r="BUS29" i="9"/>
  <c r="BUS28" i="9" s="1"/>
  <c r="BUS21" i="9"/>
  <c r="L24" i="1"/>
  <c r="L37" i="1"/>
  <c r="I24" i="1"/>
  <c r="I37" i="1"/>
  <c r="M24" i="1"/>
  <c r="M37" i="1"/>
  <c r="H24" i="1"/>
  <c r="H37" i="1"/>
  <c r="J24" i="1"/>
  <c r="J37" i="1"/>
  <c r="N24" i="1"/>
  <c r="N37" i="1"/>
  <c r="G24" i="1"/>
  <c r="G37" i="1"/>
  <c r="K24" i="1"/>
  <c r="K37" i="1"/>
  <c r="CJS3" i="9" l="1"/>
  <c r="CJR3" i="9"/>
  <c r="CJY3" i="9" s="1"/>
  <c r="CJZ3" i="9" s="1"/>
  <c r="Q24" i="1"/>
  <c r="H42" i="11" s="1"/>
  <c r="H43" i="11" s="1"/>
  <c r="S24" i="1"/>
  <c r="BUP30" i="9"/>
  <c r="BUS30" i="9"/>
  <c r="BUM17" i="9"/>
  <c r="BUJ16" i="9"/>
  <c r="BUL30" i="9"/>
  <c r="BUH16" i="9"/>
  <c r="BUO16" i="9"/>
  <c r="BUK23" i="9"/>
  <c r="BUO11" i="9"/>
  <c r="BUQ17" i="9"/>
  <c r="BUI10" i="9"/>
  <c r="BUM30" i="9"/>
  <c r="BUO23" i="9"/>
  <c r="BUS17" i="9"/>
  <c r="BUI16" i="9"/>
  <c r="BUM10" i="9"/>
  <c r="BUO31" i="9"/>
  <c r="BUQ16" i="9"/>
  <c r="BUS10" i="9"/>
  <c r="BUM31" i="9"/>
  <c r="BUM23" i="9"/>
  <c r="BUS16" i="9"/>
  <c r="BUK17" i="9"/>
  <c r="BUS11" i="9"/>
  <c r="BUH17" i="9"/>
  <c r="BUH23" i="9"/>
  <c r="BUJ17" i="9"/>
  <c r="BUL17" i="9"/>
  <c r="BUN23" i="9"/>
  <c r="BUR23" i="9"/>
  <c r="BUH31" i="9"/>
  <c r="BUJ23" i="9"/>
  <c r="BUL11" i="9"/>
  <c r="BUN30" i="9"/>
  <c r="BUP10" i="9"/>
  <c r="BUR17" i="9"/>
  <c r="BUS53" i="9"/>
  <c r="BUS46" i="9"/>
  <c r="BUS47" i="9"/>
  <c r="BUS60" i="9"/>
  <c r="BUS40" i="9"/>
  <c r="BUS41" i="9"/>
  <c r="BUS61" i="9"/>
  <c r="BUH30" i="9"/>
  <c r="BUJ31" i="9"/>
  <c r="BUL16" i="9"/>
  <c r="BUN11" i="9"/>
  <c r="BUP17" i="9"/>
  <c r="BUR30" i="9"/>
  <c r="BUH11" i="9"/>
  <c r="BUJ30" i="9"/>
  <c r="BUL10" i="9"/>
  <c r="BUL23" i="9"/>
  <c r="BUN10" i="9"/>
  <c r="BUP16" i="9"/>
  <c r="BUP11" i="9"/>
  <c r="BUR11" i="9"/>
  <c r="BUR10" i="9"/>
  <c r="BUJ11" i="9"/>
  <c r="BUN17" i="9"/>
  <c r="BUP31" i="9"/>
  <c r="BUR31" i="9"/>
  <c r="BUR53" i="9"/>
  <c r="BUR41" i="9"/>
  <c r="BUR40" i="9"/>
  <c r="BUR61" i="9"/>
  <c r="BUR47" i="9"/>
  <c r="BUR46" i="9"/>
  <c r="BUR60" i="9"/>
  <c r="BUQ31" i="9"/>
  <c r="BUQ10" i="9"/>
  <c r="BUO30" i="9"/>
  <c r="BUQ30" i="9"/>
  <c r="BUQ23" i="9"/>
  <c r="BUM16" i="9"/>
  <c r="BUO10" i="9"/>
  <c r="BUQ53" i="9"/>
  <c r="BUQ46" i="9"/>
  <c r="BUQ60" i="9"/>
  <c r="BUQ40" i="9"/>
  <c r="BUQ61" i="9"/>
  <c r="BUQ47" i="9"/>
  <c r="BUQ41" i="9"/>
  <c r="BUP53" i="9"/>
  <c r="BUP46" i="9"/>
  <c r="BUP41" i="9"/>
  <c r="BUP40" i="9"/>
  <c r="BUP47" i="9"/>
  <c r="BUP61" i="9"/>
  <c r="BUP60" i="9"/>
  <c r="BUO53" i="9"/>
  <c r="BUO46" i="9"/>
  <c r="BUO47" i="9"/>
  <c r="BUO60" i="9"/>
  <c r="BUO40" i="9"/>
  <c r="BUO41" i="9"/>
  <c r="BUO61" i="9"/>
  <c r="BUN16" i="9"/>
  <c r="BUN53" i="9"/>
  <c r="BUN41" i="9"/>
  <c r="BUN60" i="9"/>
  <c r="BUN40" i="9"/>
  <c r="BUN61" i="9"/>
  <c r="BUN47" i="9"/>
  <c r="BUN46" i="9"/>
  <c r="BUM53" i="9"/>
  <c r="BUM46" i="9"/>
  <c r="BUM60" i="9"/>
  <c r="BUM40" i="9"/>
  <c r="BUM61" i="9"/>
  <c r="BUM47" i="9"/>
  <c r="BUM41" i="9"/>
  <c r="BUI17" i="9"/>
  <c r="BUK16" i="9"/>
  <c r="BUK31" i="9"/>
  <c r="BUI31" i="9"/>
  <c r="BUI11" i="9"/>
  <c r="BUK10" i="9"/>
  <c r="BUL53" i="9"/>
  <c r="BUL47" i="9"/>
  <c r="BUL46" i="9"/>
  <c r="BUL41" i="9"/>
  <c r="BUL60" i="9"/>
  <c r="BUL40" i="9"/>
  <c r="BUL61" i="9"/>
  <c r="BUI30" i="9"/>
  <c r="BUK30" i="9"/>
  <c r="BUK53" i="9"/>
  <c r="BUK46" i="9"/>
  <c r="BUK47" i="9"/>
  <c r="BUK40" i="9"/>
  <c r="BUK41" i="9"/>
  <c r="BUK61" i="9"/>
  <c r="BUK60" i="9"/>
  <c r="BUJ53" i="9"/>
  <c r="BUJ41" i="9"/>
  <c r="BUJ61" i="9"/>
  <c r="BUJ47" i="9"/>
  <c r="BUJ60" i="9"/>
  <c r="BUJ46" i="9"/>
  <c r="BUJ40" i="9"/>
  <c r="BUI53" i="9"/>
  <c r="BUI46" i="9"/>
  <c r="BUI61" i="9"/>
  <c r="BUI40" i="9"/>
  <c r="BUI60" i="9"/>
  <c r="BUI41" i="9"/>
  <c r="BUI47" i="9"/>
  <c r="BUH53" i="9"/>
  <c r="BUH47" i="9"/>
  <c r="BUH61" i="9"/>
  <c r="BUH60" i="9"/>
  <c r="BUH41" i="9"/>
  <c r="BUH40" i="9"/>
  <c r="BUH46" i="9"/>
  <c r="CJU3" i="9" l="1"/>
  <c r="CJV3" i="9" s="1"/>
  <c r="J42" i="11"/>
  <c r="J43" i="11" s="1"/>
  <c r="G14" i="11"/>
  <c r="AA10" i="5" l="1"/>
  <c r="R17" i="5" l="1"/>
  <c r="N17" i="5"/>
  <c r="AB23" i="5"/>
  <c r="F24" i="5"/>
  <c r="R24" i="5"/>
  <c r="N24" i="5"/>
  <c r="D7" i="10"/>
  <c r="BYE5" i="9" s="1"/>
  <c r="D9" i="10"/>
  <c r="BYE7" i="9" s="1"/>
  <c r="B17" i="5" l="1"/>
  <c r="D4" i="10" s="1"/>
  <c r="BYE2" i="9" l="1"/>
  <c r="BYF2" i="9" s="1"/>
  <c r="AA13" i="5"/>
  <c r="BYG2" i="9" l="1"/>
  <c r="BYF3" i="9"/>
  <c r="BYH3" i="9"/>
  <c r="F17" i="5"/>
  <c r="AB24" i="5" s="1"/>
  <c r="D6" i="10"/>
  <c r="BYE4" i="9" l="1"/>
  <c r="BYF4" i="9" s="1"/>
  <c r="BYI3" i="9"/>
  <c r="BYJ3" i="9" s="1"/>
  <c r="BYH4" i="9"/>
  <c r="D8" i="10"/>
  <c r="BYE6" i="9" s="1"/>
  <c r="Q37" i="1"/>
  <c r="D10" i="10" l="1"/>
  <c r="BYF5" i="9"/>
  <c r="BYI4" i="9"/>
  <c r="BYJ4" i="9" s="1"/>
  <c r="BYH5" i="9"/>
  <c r="BYF6" i="9" l="1"/>
  <c r="BYI5" i="9"/>
  <c r="BYJ5" i="9" s="1"/>
  <c r="BYH6" i="9"/>
  <c r="B24" i="5"/>
  <c r="BYF7" i="9" l="1"/>
  <c r="BYI6" i="9"/>
  <c r="BYJ6" i="9" s="1"/>
  <c r="BYH7" i="9"/>
  <c r="AK3" i="5"/>
  <c r="CJS2" i="9" s="1"/>
  <c r="AJ4" i="5"/>
  <c r="Z2" i="9" l="1"/>
  <c r="AG2" i="9" s="1"/>
  <c r="CJR2" i="9"/>
  <c r="CJY2" i="9" s="1"/>
  <c r="CJZ2" i="9" s="1"/>
  <c r="BYG8" i="9"/>
  <c r="BYI7" i="9"/>
  <c r="BYJ7" i="9" s="1"/>
  <c r="AA2" i="9" l="1"/>
  <c r="BJ2" i="9" s="1"/>
  <c r="CJU2" i="9"/>
  <c r="CJV2" i="9" s="1"/>
  <c r="AC2" i="9" l="1"/>
  <c r="BH2" i="9" s="1"/>
</calcChain>
</file>

<file path=xl/sharedStrings.xml><?xml version="1.0" encoding="utf-8"?>
<sst xmlns="http://schemas.openxmlformats.org/spreadsheetml/2006/main" count="758" uniqueCount="303">
  <si>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</si>
  <si>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</si>
  <si>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</si>
  <si>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</si>
  <si>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</si>
  <si>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</si>
  <si>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</si>
  <si>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</si>
  <si>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</si>
  <si>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</si>
  <si>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</si>
  <si>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</si>
  <si>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</si>
  <si>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Total</t>
  </si>
  <si>
    <t>ID</t>
  </si>
  <si>
    <t>Indicator Name</t>
  </si>
  <si>
    <t>Cost of Goods Sold</t>
  </si>
  <si>
    <t xml:space="preserve">Gross Profit </t>
  </si>
  <si>
    <t xml:space="preserve">Taxes    </t>
  </si>
  <si>
    <t xml:space="preserve">Net Profit   </t>
  </si>
  <si>
    <t>Net Profit Margin %</t>
  </si>
  <si>
    <t>Quick Ratio</t>
  </si>
  <si>
    <t>Current Ratio</t>
  </si>
  <si>
    <t>Accounts Receivable</t>
  </si>
  <si>
    <t>Accounts Payable</t>
  </si>
  <si>
    <t>All</t>
  </si>
  <si>
    <t>Income Statement</t>
  </si>
  <si>
    <t xml:space="preserve">Total Operating Expenses  </t>
  </si>
  <si>
    <t>Operating Profit (EBIT)</t>
  </si>
  <si>
    <t>% Net Profit Target</t>
  </si>
  <si>
    <t>Income Budget</t>
  </si>
  <si>
    <t>Expenses Budget</t>
  </si>
  <si>
    <t>% of Income Budget</t>
  </si>
  <si>
    <t>% of Expenses Budget</t>
  </si>
  <si>
    <t>Total Income</t>
  </si>
  <si>
    <t>Budget</t>
  </si>
  <si>
    <t>Balance</t>
  </si>
  <si>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</si>
  <si>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</si>
  <si>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</si>
  <si>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</si>
  <si>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</si>
  <si>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</si>
  <si>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</si>
  <si>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</si>
  <si>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</si>
  <si>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2E</t>
  </si>
  <si>
    <t>ref 1E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</si>
  <si>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</si>
  <si>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</si>
  <si>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</si>
  <si>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</si>
  <si>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</si>
  <si>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</si>
  <si>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</si>
  <si>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</si>
  <si>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color AV</t>
  </si>
  <si>
    <t>Description</t>
  </si>
  <si>
    <t>Size</t>
  </si>
  <si>
    <t>PV</t>
  </si>
  <si>
    <t>TextBoxDiff</t>
  </si>
  <si>
    <t>color PV</t>
  </si>
  <si>
    <t>ref 4S</t>
  </si>
  <si>
    <t>ref 4E</t>
  </si>
  <si>
    <t>ref 5E</t>
  </si>
  <si>
    <t>ref 6E</t>
  </si>
  <si>
    <t>ref 7E</t>
  </si>
  <si>
    <t>ref 8E</t>
  </si>
  <si>
    <t>ref 9E</t>
  </si>
  <si>
    <t>ref 10E</t>
  </si>
  <si>
    <t>ref 11E</t>
  </si>
  <si>
    <t>ref 12E</t>
  </si>
  <si>
    <t>color 4</t>
  </si>
  <si>
    <t>color 5</t>
  </si>
  <si>
    <t>color 6</t>
  </si>
  <si>
    <t>color 7</t>
  </si>
  <si>
    <t>color 8</t>
  </si>
  <si>
    <t>color 9</t>
  </si>
  <si>
    <t>color 10</t>
  </si>
  <si>
    <t>color 11</t>
  </si>
  <si>
    <t>color 12</t>
  </si>
  <si>
    <t>Zones Count</t>
  </si>
  <si>
    <t>Hform</t>
  </si>
  <si>
    <t>Reverse?</t>
  </si>
  <si>
    <t>color LB</t>
  </si>
  <si>
    <t>color A</t>
  </si>
  <si>
    <t>color D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</si>
  <si>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</si>
  <si>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</si>
  <si>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</si>
  <si>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</si>
  <si>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</si>
  <si>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</si>
  <si>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</si>
  <si>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TL Chart Name:</t>
  </si>
  <si>
    <t>Green</t>
  </si>
  <si>
    <t>Yellow</t>
  </si>
  <si>
    <t>AV Val.</t>
  </si>
  <si>
    <t>Size 1</t>
  </si>
  <si>
    <t>Size 2</t>
  </si>
  <si>
    <t>Size 3</t>
  </si>
  <si>
    <t>ForeColor</t>
  </si>
  <si>
    <t>Border</t>
  </si>
  <si>
    <t>Off Light</t>
  </si>
  <si>
    <t>Text</t>
  </si>
  <si>
    <t>Color 1</t>
  </si>
  <si>
    <t>Color 2</t>
  </si>
  <si>
    <t>Color 3</t>
  </si>
  <si>
    <t>Model</t>
  </si>
  <si>
    <t>Minim</t>
  </si>
  <si>
    <t>Maxim</t>
  </si>
  <si>
    <t>VarianceActualHorizontal:</t>
  </si>
  <si>
    <t>WaterFallChart Name:</t>
  </si>
  <si>
    <t>Labels</t>
  </si>
  <si>
    <t>Values</t>
  </si>
  <si>
    <t>Cumulative</t>
  </si>
  <si>
    <t>Start - End</t>
  </si>
  <si>
    <t>Before</t>
  </si>
  <si>
    <t>After</t>
  </si>
  <si>
    <t>Data label position</t>
  </si>
  <si>
    <t>MekkoChart Name:</t>
  </si>
  <si>
    <t>OrgChart Name:</t>
  </si>
  <si>
    <t>RadialBarChart Name:</t>
  </si>
  <si>
    <t>MaxValue</t>
  </si>
  <si>
    <t>Value 1</t>
  </si>
  <si>
    <t>Desc 1</t>
  </si>
  <si>
    <t>v 1</t>
  </si>
  <si>
    <t>i 1</t>
  </si>
  <si>
    <t>Value 2</t>
  </si>
  <si>
    <t>Desc 2</t>
  </si>
  <si>
    <t>v 2</t>
  </si>
  <si>
    <t>i 2</t>
  </si>
  <si>
    <t>Value 3</t>
  </si>
  <si>
    <t>Desc 3</t>
  </si>
  <si>
    <t>v 3</t>
  </si>
  <si>
    <t>i 3</t>
  </si>
  <si>
    <t>Value 4</t>
  </si>
  <si>
    <t>Desc 4</t>
  </si>
  <si>
    <t>v 4</t>
  </si>
  <si>
    <t>i 4</t>
  </si>
  <si>
    <t>Value 5</t>
  </si>
  <si>
    <t>Desc 5</t>
  </si>
  <si>
    <t>v 5</t>
  </si>
  <si>
    <t>i 5</t>
  </si>
  <si>
    <t>Value 6</t>
  </si>
  <si>
    <t>Desc 6</t>
  </si>
  <si>
    <t>v 6</t>
  </si>
  <si>
    <t>i 6</t>
  </si>
  <si>
    <t>Value 7</t>
  </si>
  <si>
    <t>Desc 7</t>
  </si>
  <si>
    <t>v 7</t>
  </si>
  <si>
    <t>i 7</t>
  </si>
  <si>
    <t>Value 8</t>
  </si>
  <si>
    <t>Desc 8</t>
  </si>
  <si>
    <t>v 8</t>
  </si>
  <si>
    <t>i 8</t>
  </si>
  <si>
    <t>Value 9</t>
  </si>
  <si>
    <t>Desc 9</t>
  </si>
  <si>
    <t>v 9</t>
  </si>
  <si>
    <t>i 9</t>
  </si>
  <si>
    <t>Value 10</t>
  </si>
  <si>
    <t>Desc 10</t>
  </si>
  <si>
    <t>v 10</t>
  </si>
  <si>
    <t>i 10</t>
  </si>
  <si>
    <t>Sales Funnel2 Chart Name:</t>
  </si>
  <si>
    <t>Colors</t>
  </si>
  <si>
    <t>DataText</t>
  </si>
  <si>
    <t>DataValue</t>
  </si>
  <si>
    <t>x</t>
  </si>
  <si>
    <t>Label</t>
  </si>
  <si>
    <t>Value</t>
  </si>
  <si>
    <t>Low</t>
  </si>
  <si>
    <t>High</t>
  </si>
  <si>
    <t>x2</t>
  </si>
  <si>
    <t>yLabel</t>
  </si>
  <si>
    <t>yPercent</t>
  </si>
  <si>
    <t>LabelPercent</t>
  </si>
  <si>
    <t>xxx</t>
  </si>
  <si>
    <t>G2_sample</t>
  </si>
  <si>
    <t>Net Profit Margin vs Target</t>
  </si>
  <si>
    <t>Skin 5</t>
  </si>
  <si>
    <t>Per</t>
  </si>
  <si>
    <t>RBC_1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</si>
  <si>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</si>
  <si>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</si>
  <si>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</si>
  <si>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</si>
  <si>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</si>
  <si>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</si>
  <si>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</si>
  <si>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</si>
  <si>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</si>
  <si>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</si>
  <si>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</si>
  <si>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</si>
  <si>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</si>
  <si>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</si>
  <si>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</si>
  <si>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</si>
  <si>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</si>
  <si>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</si>
  <si>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</si>
  <si>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</si>
  <si>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</si>
  <si>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</si>
  <si>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Data 25</t>
  </si>
  <si>
    <t>Data 26</t>
  </si>
  <si>
    <t>Data 27</t>
  </si>
  <si>
    <t>Data 28</t>
  </si>
  <si>
    <t>Data 29</t>
  </si>
  <si>
    <t>Data 30</t>
  </si>
  <si>
    <t>Data 31</t>
  </si>
  <si>
    <t>Data 32</t>
  </si>
  <si>
    <t>Data 33</t>
  </si>
  <si>
    <t>Data 34</t>
  </si>
  <si>
    <t>Data 35</t>
  </si>
  <si>
    <t>Data 36</t>
  </si>
  <si>
    <t>Data 37</t>
  </si>
  <si>
    <t>Data 38</t>
  </si>
  <si>
    <t>Data 39</t>
  </si>
  <si>
    <t>Data 40</t>
  </si>
  <si>
    <t>Data 41</t>
  </si>
  <si>
    <t>Data 42</t>
  </si>
  <si>
    <t>Data 43</t>
  </si>
  <si>
    <t>Data 44</t>
  </si>
  <si>
    <t>Data 45</t>
  </si>
  <si>
    <t>Data 46</t>
  </si>
  <si>
    <t>Data 47</t>
  </si>
  <si>
    <t>Data 48</t>
  </si>
  <si>
    <t>Data 49</t>
  </si>
  <si>
    <t>Data 50</t>
  </si>
  <si>
    <t>Data 51</t>
  </si>
  <si>
    <t>Data 52</t>
  </si>
  <si>
    <t>Data 53</t>
  </si>
  <si>
    <t>Data 54</t>
  </si>
  <si>
    <t>Data 55</t>
  </si>
  <si>
    <t>Data 56</t>
  </si>
  <si>
    <t>Data 57</t>
  </si>
  <si>
    <t>Data 58</t>
  </si>
  <si>
    <t>Data 59</t>
  </si>
  <si>
    <t>Data 60</t>
  </si>
  <si>
    <t>Data 61</t>
  </si>
  <si>
    <t>Data 62</t>
  </si>
  <si>
    <t>Data 63</t>
  </si>
  <si>
    <t>Data 64</t>
  </si>
  <si>
    <t>Data 65</t>
  </si>
  <si>
    <t>Data 66</t>
  </si>
  <si>
    <t>Data 67</t>
  </si>
  <si>
    <t>Data 68</t>
  </si>
  <si>
    <t>Data 69</t>
  </si>
  <si>
    <t>Data 70</t>
  </si>
  <si>
    <t>Data 71</t>
  </si>
  <si>
    <t>Data 72</t>
  </si>
  <si>
    <t>Data 73</t>
  </si>
  <si>
    <t>Data 74</t>
  </si>
  <si>
    <t>Data 75</t>
  </si>
  <si>
    <t>Data 76</t>
  </si>
  <si>
    <t>Data 77</t>
  </si>
  <si>
    <t>Data 78</t>
  </si>
  <si>
    <t>Data 79</t>
  </si>
  <si>
    <t>Data 80</t>
  </si>
  <si>
    <t>Data 81</t>
  </si>
  <si>
    <t>Data 82</t>
  </si>
  <si>
    <t>Data 83</t>
  </si>
  <si>
    <t>Data 84</t>
  </si>
  <si>
    <t>Data 85</t>
  </si>
  <si>
    <t>Data 86</t>
  </si>
  <si>
    <t>Data 87</t>
  </si>
  <si>
    <t>Data 88</t>
  </si>
  <si>
    <t>Data 89</t>
  </si>
  <si>
    <t>Data 90</t>
  </si>
  <si>
    <t>Data 91</t>
  </si>
  <si>
    <t>Data 92</t>
  </si>
  <si>
    <t>Data 93</t>
  </si>
  <si>
    <t>Data 94</t>
  </si>
  <si>
    <t>Data 95</t>
  </si>
  <si>
    <t>VAH_1</t>
  </si>
  <si>
    <t>Calculations:</t>
  </si>
  <si>
    <t>Red</t>
  </si>
  <si>
    <t>Actual</t>
  </si>
  <si>
    <t>Zero Line</t>
  </si>
  <si>
    <t>Var</t>
  </si>
  <si>
    <t>VAH_2</t>
  </si>
  <si>
    <t>WAT_1</t>
  </si>
  <si>
    <t>Income</t>
  </si>
  <si>
    <t>Expenses</t>
  </si>
  <si>
    <t>Cash at EOM</t>
  </si>
  <si>
    <t>Net profit Margin %</t>
  </si>
  <si>
    <t>Income and Expenses</t>
  </si>
  <si>
    <t>Statement</t>
  </si>
  <si>
    <t>VR_1</t>
  </si>
  <si>
    <t>G1_44</t>
  </si>
  <si>
    <t>Num</t>
  </si>
  <si>
    <t>Skin 1</t>
  </si>
  <si>
    <t>TL_484</t>
  </si>
  <si>
    <t>TL_V1</t>
  </si>
  <si>
    <t>Expense</t>
  </si>
  <si>
    <t>KPIs</t>
  </si>
  <si>
    <t>Net Profit Margin Actual</t>
  </si>
  <si>
    <t>Net Profit Margin Target</t>
  </si>
  <si>
    <t>Net Profit vs Target</t>
  </si>
  <si>
    <t>Selected month</t>
  </si>
  <si>
    <t>Var. between selected period and T-1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</si>
</sst>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&quot;+&quot;#,##0;&quot;-&quot;#,##0"/>
    <numFmt numFmtId="167" formatCode="\+#,##0_ ;[Red]\-#,##0\ "/>
    <numFmt numFmtId="168" formatCode="_ * #,##0_)\ _$_ ;_ * \(#,##0\)\ _$_ ;_ * &quot;-&quot;??_)\ _$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 tint="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24"/>
      <color theme="1" tint="0.249977111117893"/>
      <name val="Segoe UI"/>
      <family val="2"/>
    </font>
    <font>
      <b/>
      <sz val="11"/>
      <color theme="1"/>
      <name val="Segoe UI"/>
      <family val="2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sz val="16"/>
      <color rgb="FFFF0000"/>
      <name val="Calibri"/>
      <family val="2"/>
      <scheme val="minor"/>
    </font>
    <font>
      <b/>
      <sz val="26"/>
      <color theme="1" tint="0.249977111117893"/>
      <name val="Segoe UI"/>
      <family val="2"/>
    </font>
    <font>
      <b/>
      <sz val="12"/>
      <color theme="0"/>
      <name val="Segoe UI"/>
      <family val="2"/>
    </font>
    <font>
      <sz val="12"/>
      <color theme="1" tint="0.249977111117893"/>
      <name val="Segoe UI"/>
      <family val="2"/>
    </font>
    <font>
      <b/>
      <sz val="12"/>
      <color theme="1" tint="0.249977111117893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i/>
      <sz val="11"/>
      <color rgb="FF7F7F7F"/>
      <name val="Calibri"/>
      <family val="2"/>
      <scheme val="minor"/>
    </font>
    <font>
      <b/>
      <i/>
      <sz val="11"/>
      <color theme="1" tint="0.249977111117893"/>
      <name val="Segoe UI"/>
      <family val="2"/>
    </font>
    <font>
      <i/>
      <sz val="11"/>
      <color theme="1" tint="0.34998626667073579"/>
      <name val="Segoe UI"/>
      <family val="2"/>
    </font>
    <font>
      <b/>
      <i/>
      <sz val="11"/>
      <color theme="1" tint="0.34998626667073579"/>
      <name val="Segoe UI"/>
      <family val="2"/>
    </font>
    <font>
      <b/>
      <i/>
      <sz val="12"/>
      <color theme="1" tint="0.249977111117893"/>
      <name val="Segoe UI"/>
      <family val="2"/>
    </font>
    <font>
      <sz val="11"/>
      <color theme="0" tint="-4.9989318521683403E-2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0"/>
      <color rgb="FF7F7F7F"/>
      <name val="Arial"/>
      <family val="2"/>
    </font>
    <font>
      <sz val="11"/>
      <color rgb="FF7F7F7F"/>
      <name val="Calibri"/>
      <family val="2"/>
      <scheme val="minor"/>
    </font>
    <font>
      <b/>
      <sz val="10"/>
      <color theme="1"/>
      <name val="Segoe UI"/>
      <family val="2"/>
    </font>
    <font>
      <b/>
      <sz val="24"/>
      <color theme="1"/>
      <name val="Segoe UI"/>
      <family val="2"/>
    </font>
    <font>
      <sz val="8"/>
      <name val="Calibri"/>
      <family val="2"/>
      <scheme val="minor"/>
    </font>
    <font>
      <i/>
      <sz val="11"/>
      <color rgb="FF435361"/>
      <name val="Segoe UI"/>
      <family val="2"/>
    </font>
    <font>
      <b/>
      <i/>
      <sz val="11"/>
      <color rgb="FF435361"/>
      <name val="Calibri"/>
      <family val="2"/>
      <scheme val="minor"/>
    </font>
    <font>
      <i/>
      <sz val="11"/>
      <color rgb="FF435361"/>
      <name val="Calibri"/>
      <family val="2"/>
      <scheme val="minor"/>
    </font>
    <font>
      <sz val="11"/>
      <color rgb="FF43536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80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1B1A3"/>
        <bgColor indexed="64"/>
      </patternFill>
    </fill>
    <fill>
      <patternFill patternType="solid">
        <fgColor rgb="FFFB5A5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 style="double">
        <color theme="0" tint="-4.9989318521683403E-2"/>
      </top>
      <bottom/>
      <diagonal/>
    </border>
    <border>
      <left/>
      <right/>
      <top style="double">
        <color theme="0" tint="-4.9989318521683403E-2"/>
      </top>
      <bottom style="medium">
        <color theme="0" tint="-4.9989318521683403E-2"/>
      </bottom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24994659260841701"/>
      </left>
      <right/>
      <top/>
      <bottom style="medium">
        <color theme="1" tint="0.24994659260841701"/>
      </bottom>
      <diagonal/>
    </border>
    <border>
      <left/>
      <right style="thin">
        <color theme="0" tint="-0.24994659260841701"/>
      </right>
      <top/>
      <bottom style="medium">
        <color theme="1" tint="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14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" fontId="0" fillId="2" borderId="0" xfId="0" applyNumberFormat="1" applyFill="1" applyAlignment="1">
      <alignment vertical="center"/>
    </xf>
    <xf numFmtId="4" fontId="4" fillId="0" borderId="0" xfId="0" applyNumberFormat="1" applyFont="1" applyAlignment="1">
      <alignment vertical="center"/>
    </xf>
    <xf numFmtId="0" fontId="0" fillId="0" borderId="0" xfId="0" applyAlignment="1" applyProtection="1">
      <alignment vertical="center"/>
      <protection hidden="1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/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8" borderId="0" xfId="1" applyNumberFormat="1" applyFont="1" applyFill="1" applyAlignment="1">
      <alignment vertical="center"/>
    </xf>
    <xf numFmtId="164" fontId="0" fillId="4" borderId="0" xfId="1" applyNumberFormat="1" applyFont="1" applyFill="1" applyAlignment="1">
      <alignment vertical="center"/>
    </xf>
    <xf numFmtId="0" fontId="2" fillId="0" borderId="0" xfId="0" applyFont="1" applyAlignment="1">
      <alignment horizontal="left"/>
    </xf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166" fontId="0" fillId="13" borderId="0" xfId="0" applyNumberFormat="1" applyFill="1" applyAlignment="1">
      <alignment horizontal="center" vertical="center"/>
    </xf>
    <xf numFmtId="167" fontId="2" fillId="13" borderId="0" xfId="0" applyNumberFormat="1" applyFont="1" applyFill="1" applyAlignment="1">
      <alignment horizontal="center" vertical="center"/>
    </xf>
    <xf numFmtId="4" fontId="0" fillId="0" borderId="0" xfId="0" applyNumberFormat="1" applyAlignment="1">
      <alignment horizontal="center"/>
    </xf>
    <xf numFmtId="0" fontId="12" fillId="0" borderId="0" xfId="0" applyFont="1" applyAlignment="1">
      <alignment vertical="center"/>
    </xf>
    <xf numFmtId="0" fontId="3" fillId="3" borderId="5" xfId="0" applyFont="1" applyFill="1" applyBorder="1" applyAlignment="1" applyProtection="1">
      <alignment vertical="center"/>
      <protection hidden="1"/>
    </xf>
    <xf numFmtId="0" fontId="3" fillId="3" borderId="0" xfId="0" applyFont="1" applyFill="1" applyAlignment="1" applyProtection="1">
      <alignment vertical="top"/>
      <protection hidden="1"/>
    </xf>
    <xf numFmtId="0" fontId="5" fillId="3" borderId="0" xfId="0" applyFont="1" applyFill="1" applyAlignment="1" applyProtection="1">
      <alignment vertical="center"/>
      <protection hidden="1"/>
    </xf>
    <xf numFmtId="0" fontId="3" fillId="3" borderId="0" xfId="0" applyFont="1" applyFill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2" applyFill="1" applyBorder="1" applyAlignment="1" applyProtection="1">
      <alignment vertical="center"/>
      <protection hidden="1"/>
    </xf>
    <xf numFmtId="166" fontId="0" fillId="0" borderId="0" xfId="0" applyNumberFormat="1" applyAlignment="1">
      <alignment horizontal="center"/>
    </xf>
    <xf numFmtId="0" fontId="4" fillId="15" borderId="6" xfId="2" applyFill="1" applyBorder="1" applyAlignment="1" applyProtection="1">
      <alignment vertical="center"/>
      <protection hidden="1"/>
    </xf>
    <xf numFmtId="168" fontId="3" fillId="3" borderId="5" xfId="0" applyNumberFormat="1" applyFont="1" applyFill="1" applyBorder="1" applyAlignment="1" applyProtection="1">
      <alignment vertical="center"/>
      <protection hidden="1"/>
    </xf>
    <xf numFmtId="168" fontId="3" fillId="3" borderId="0" xfId="0" applyNumberFormat="1" applyFont="1" applyFill="1" applyAlignment="1" applyProtection="1">
      <alignment vertical="center"/>
      <protection hidden="1"/>
    </xf>
    <xf numFmtId="168" fontId="5" fillId="3" borderId="0" xfId="0" applyNumberFormat="1" applyFont="1" applyFill="1" applyAlignment="1" applyProtection="1">
      <alignment horizontal="center" vertical="center"/>
      <protection hidden="1"/>
    </xf>
    <xf numFmtId="168" fontId="5" fillId="0" borderId="0" xfId="0" applyNumberFormat="1" applyFont="1" applyAlignment="1" applyProtection="1">
      <alignment horizontal="center" vertical="center"/>
      <protection hidden="1"/>
    </xf>
    <xf numFmtId="168" fontId="4" fillId="15" borderId="6" xfId="2" applyNumberForma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6" fillId="3" borderId="3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9" fontId="12" fillId="0" borderId="0" xfId="1" applyFont="1" applyAlignment="1">
      <alignment vertical="center"/>
    </xf>
    <xf numFmtId="3" fontId="15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top"/>
    </xf>
    <xf numFmtId="3" fontId="9" fillId="2" borderId="0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top"/>
    </xf>
    <xf numFmtId="0" fontId="22" fillId="2" borderId="0" xfId="0" applyFont="1" applyFill="1" applyAlignment="1">
      <alignment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164" fontId="0" fillId="2" borderId="0" xfId="1" applyNumberFormat="1" applyFont="1" applyFill="1" applyAlignment="1">
      <alignment vertical="center"/>
    </xf>
    <xf numFmtId="0" fontId="2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4" fillId="13" borderId="0" xfId="0" applyFont="1" applyFill="1" applyAlignment="1" applyProtection="1">
      <alignment vertical="center"/>
      <protection hidden="1"/>
    </xf>
    <xf numFmtId="164" fontId="3" fillId="2" borderId="0" xfId="1" applyNumberFormat="1" applyFont="1" applyFill="1" applyAlignment="1">
      <alignment vertical="center"/>
    </xf>
    <xf numFmtId="164" fontId="0" fillId="2" borderId="0" xfId="0" applyNumberFormat="1" applyFill="1" applyAlignment="1">
      <alignment vertical="center"/>
    </xf>
    <xf numFmtId="164" fontId="7" fillId="2" borderId="0" xfId="1" applyNumberFormat="1" applyFont="1" applyFill="1" applyAlignment="1">
      <alignment horizontal="center" vertical="center"/>
    </xf>
    <xf numFmtId="165" fontId="7" fillId="2" borderId="0" xfId="1" applyNumberFormat="1" applyFont="1" applyFill="1" applyAlignment="1">
      <alignment horizontal="center" vertical="center"/>
    </xf>
    <xf numFmtId="9" fontId="0" fillId="2" borderId="0" xfId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6" fillId="0" borderId="0" xfId="0" applyFont="1" applyAlignment="1" applyProtection="1">
      <alignment vertical="center"/>
      <protection hidden="1"/>
    </xf>
    <xf numFmtId="0" fontId="16" fillId="0" borderId="0" xfId="0" applyFont="1" applyProtection="1">
      <protection hidden="1"/>
    </xf>
    <xf numFmtId="9" fontId="16" fillId="0" borderId="0" xfId="1" applyFont="1" applyBorder="1" applyAlignment="1" applyProtection="1">
      <alignment vertical="center"/>
      <protection hidden="1"/>
    </xf>
    <xf numFmtId="164" fontId="16" fillId="0" borderId="0" xfId="0" applyNumberFormat="1" applyFont="1" applyAlignment="1" applyProtection="1">
      <alignment vertical="center"/>
      <protection hidden="1"/>
    </xf>
    <xf numFmtId="9" fontId="0" fillId="0" borderId="0" xfId="0" applyNumberFormat="1"/>
    <xf numFmtId="0" fontId="31" fillId="2" borderId="0" xfId="0" applyFont="1" applyFill="1" applyAlignment="1">
      <alignment vertical="center"/>
    </xf>
    <xf numFmtId="0" fontId="31" fillId="2" borderId="0" xfId="0" applyFont="1" applyFill="1" applyAlignment="1">
      <alignment horizontal="center" vertical="center"/>
    </xf>
    <xf numFmtId="164" fontId="34" fillId="3" borderId="0" xfId="3" applyNumberFormat="1" applyFont="1" applyFill="1" applyAlignment="1">
      <alignment horizontal="center" vertical="center"/>
    </xf>
    <xf numFmtId="164" fontId="36" fillId="0" borderId="0" xfId="1" applyNumberFormat="1" applyFont="1" applyBorder="1" applyAlignment="1" applyProtection="1">
      <alignment horizontal="center" vertical="center"/>
      <protection hidden="1"/>
    </xf>
    <xf numFmtId="0" fontId="32" fillId="0" borderId="0" xfId="3" applyFont="1" applyFill="1"/>
    <xf numFmtId="0" fontId="12" fillId="0" borderId="0" xfId="0" applyFont="1" applyAlignment="1" applyProtection="1">
      <alignment vertical="center"/>
      <protection hidden="1"/>
    </xf>
    <xf numFmtId="0" fontId="26" fillId="0" borderId="0" xfId="3" applyFill="1" applyAlignment="1">
      <alignment vertical="center"/>
    </xf>
    <xf numFmtId="164" fontId="0" fillId="18" borderId="0" xfId="0" applyNumberFormat="1" applyFill="1"/>
    <xf numFmtId="164" fontId="0" fillId="19" borderId="0" xfId="0" applyNumberFormat="1" applyFill="1"/>
    <xf numFmtId="164" fontId="16" fillId="0" borderId="0" xfId="0" applyNumberFormat="1" applyFont="1"/>
    <xf numFmtId="164" fontId="39" fillId="0" borderId="0" xfId="1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28" fillId="3" borderId="0" xfId="3" applyFont="1" applyFill="1" applyBorder="1" applyAlignment="1" applyProtection="1">
      <alignment horizontal="center" vertical="center"/>
      <protection hidden="1"/>
    </xf>
    <xf numFmtId="1" fontId="28" fillId="3" borderId="0" xfId="3" applyNumberFormat="1" applyFont="1" applyFill="1" applyBorder="1" applyAlignment="1" applyProtection="1">
      <alignment horizontal="center" vertical="center"/>
      <protection hidden="1"/>
    </xf>
    <xf numFmtId="10" fontId="28" fillId="3" borderId="0" xfId="1" applyNumberFormat="1" applyFont="1" applyFill="1" applyBorder="1" applyAlignment="1" applyProtection="1">
      <alignment horizontal="center" vertical="center"/>
      <protection hidden="1"/>
    </xf>
    <xf numFmtId="1" fontId="29" fillId="3" borderId="0" xfId="3" applyNumberFormat="1" applyFont="1" applyFill="1" applyBorder="1" applyAlignment="1" applyProtection="1">
      <alignment horizontal="center" vertical="center"/>
      <protection hidden="1"/>
    </xf>
    <xf numFmtId="2" fontId="28" fillId="3" borderId="0" xfId="3" applyNumberFormat="1" applyFont="1" applyFill="1" applyBorder="1" applyAlignment="1" applyProtection="1">
      <alignment horizontal="center" vertical="center"/>
      <protection hidden="1"/>
    </xf>
    <xf numFmtId="9" fontId="28" fillId="3" borderId="0" xfId="1" applyFont="1" applyFill="1" applyBorder="1" applyAlignment="1" applyProtection="1">
      <alignment horizontal="center" vertical="center"/>
      <protection hidden="1"/>
    </xf>
    <xf numFmtId="4" fontId="4" fillId="3" borderId="0" xfId="0" applyNumberFormat="1" applyFont="1" applyFill="1" applyAlignment="1">
      <alignment vertical="center"/>
    </xf>
    <xf numFmtId="0" fontId="27" fillId="3" borderId="0" xfId="3" applyFont="1" applyFill="1" applyBorder="1" applyAlignment="1">
      <alignment horizontal="center" vertical="center"/>
    </xf>
    <xf numFmtId="0" fontId="28" fillId="0" borderId="0" xfId="3" applyFont="1" applyFill="1" applyBorder="1" applyAlignment="1" applyProtection="1">
      <alignment horizontal="center" vertical="center"/>
    </xf>
    <xf numFmtId="0" fontId="29" fillId="0" borderId="0" xfId="3" applyFont="1" applyFill="1" applyBorder="1" applyAlignment="1" applyProtection="1">
      <alignment vertical="center"/>
      <protection hidden="1"/>
    </xf>
    <xf numFmtId="9" fontId="28" fillId="0" borderId="0" xfId="1" applyFont="1" applyFill="1" applyBorder="1" applyAlignment="1" applyProtection="1">
      <alignment horizontal="center" vertical="center"/>
      <protection hidden="1"/>
    </xf>
    <xf numFmtId="0" fontId="27" fillId="0" borderId="0" xfId="3" applyFont="1" applyFill="1" applyBorder="1" applyAlignment="1">
      <alignment horizontal="center" vertical="center"/>
    </xf>
    <xf numFmtId="0" fontId="28" fillId="0" borderId="0" xfId="3" applyFont="1" applyFill="1" applyBorder="1" applyAlignment="1" applyProtection="1">
      <alignment horizontal="center" vertical="center"/>
      <protection hidden="1"/>
    </xf>
    <xf numFmtId="0" fontId="29" fillId="0" borderId="0" xfId="3" applyFont="1" applyFill="1" applyBorder="1" applyAlignment="1" applyProtection="1">
      <alignment horizontal="center" vertical="center"/>
    </xf>
    <xf numFmtId="0" fontId="29" fillId="16" borderId="12" xfId="3" applyFont="1" applyFill="1" applyBorder="1" applyAlignment="1" applyProtection="1">
      <alignment horizontal="center" vertical="center"/>
      <protection hidden="1"/>
    </xf>
    <xf numFmtId="164" fontId="39" fillId="0" borderId="0" xfId="1" applyNumberFormat="1" applyFont="1" applyFill="1" applyAlignment="1">
      <alignment horizontal="center" vertical="center"/>
    </xf>
    <xf numFmtId="0" fontId="40" fillId="3" borderId="0" xfId="3" applyFont="1" applyFill="1" applyAlignment="1" applyProtection="1">
      <alignment vertical="center"/>
      <protection hidden="1"/>
    </xf>
    <xf numFmtId="0" fontId="32" fillId="0" borderId="0" xfId="3" applyFont="1" applyFill="1" applyAlignment="1">
      <alignment horizontal="left" vertical="center"/>
    </xf>
    <xf numFmtId="0" fontId="33" fillId="0" borderId="0" xfId="3" applyFont="1" applyFill="1" applyAlignment="1" applyProtection="1">
      <alignment vertical="center"/>
      <protection hidden="1"/>
    </xf>
    <xf numFmtId="0" fontId="33" fillId="0" borderId="0" xfId="3" applyFont="1" applyFill="1" applyAlignment="1">
      <alignment vertical="center"/>
    </xf>
    <xf numFmtId="164" fontId="16" fillId="0" borderId="0" xfId="1" applyNumberFormat="1" applyFont="1" applyFill="1" applyBorder="1" applyAlignment="1" applyProtection="1">
      <alignment vertical="center"/>
      <protection hidden="1"/>
    </xf>
    <xf numFmtId="0" fontId="43" fillId="0" borderId="0" xfId="0" applyFont="1" applyAlignment="1">
      <alignment horizontal="left" vertical="center"/>
    </xf>
    <xf numFmtId="0" fontId="42" fillId="0" borderId="0" xfId="0" applyFont="1" applyAlignment="1" applyProtection="1">
      <alignment vertical="center"/>
      <protection hidden="1"/>
    </xf>
    <xf numFmtId="0" fontId="42" fillId="0" borderId="0" xfId="3" applyFont="1" applyFill="1" applyAlignment="1">
      <alignment vertical="center"/>
    </xf>
    <xf numFmtId="0" fontId="32" fillId="20" borderId="0" xfId="3" applyFont="1" applyFill="1"/>
    <xf numFmtId="0" fontId="43" fillId="20" borderId="0" xfId="0" applyFont="1" applyFill="1" applyAlignment="1">
      <alignment horizontal="left" vertical="center"/>
    </xf>
    <xf numFmtId="0" fontId="32" fillId="20" borderId="0" xfId="3" applyFont="1" applyFill="1" applyAlignment="1">
      <alignment horizontal="left" vertical="center"/>
    </xf>
    <xf numFmtId="0" fontId="12" fillId="20" borderId="0" xfId="0" applyFont="1" applyFill="1" applyAlignment="1" applyProtection="1">
      <alignment vertical="center"/>
      <protection hidden="1"/>
    </xf>
    <xf numFmtId="0" fontId="35" fillId="20" borderId="0" xfId="3" applyFont="1" applyFill="1" applyAlignment="1">
      <alignment vertical="center"/>
    </xf>
    <xf numFmtId="0" fontId="12" fillId="20" borderId="0" xfId="0" applyFont="1" applyFill="1" applyAlignment="1">
      <alignment vertical="center"/>
    </xf>
    <xf numFmtId="0" fontId="0" fillId="20" borderId="0" xfId="0" applyFill="1"/>
    <xf numFmtId="0" fontId="41" fillId="0" borderId="0" xfId="3" applyFont="1" applyFill="1"/>
    <xf numFmtId="0" fontId="29" fillId="21" borderId="17" xfId="3" applyFont="1" applyFill="1" applyBorder="1" applyAlignment="1" applyProtection="1">
      <alignment vertical="center"/>
      <protection hidden="1"/>
    </xf>
    <xf numFmtId="0" fontId="28" fillId="21" borderId="12" xfId="3" applyFont="1" applyFill="1" applyBorder="1" applyAlignment="1" applyProtection="1">
      <alignment horizontal="center" vertical="center"/>
      <protection hidden="1"/>
    </xf>
    <xf numFmtId="0" fontId="29" fillId="21" borderId="18" xfId="3" applyFont="1" applyFill="1" applyBorder="1" applyAlignment="1" applyProtection="1">
      <alignment vertical="center"/>
      <protection hidden="1"/>
    </xf>
    <xf numFmtId="1" fontId="28" fillId="21" borderId="12" xfId="3" applyNumberFormat="1" applyFont="1" applyFill="1" applyBorder="1" applyAlignment="1" applyProtection="1">
      <alignment horizontal="center" vertical="center"/>
      <protection hidden="1"/>
    </xf>
    <xf numFmtId="0" fontId="29" fillId="21" borderId="19" xfId="3" applyFont="1" applyFill="1" applyBorder="1" applyAlignment="1" applyProtection="1">
      <alignment vertical="center"/>
      <protection hidden="1"/>
    </xf>
    <xf numFmtId="1" fontId="28" fillId="21" borderId="11" xfId="3" applyNumberFormat="1" applyFont="1" applyFill="1" applyBorder="1" applyAlignment="1" applyProtection="1">
      <alignment horizontal="center" vertical="center"/>
      <protection hidden="1"/>
    </xf>
    <xf numFmtId="10" fontId="28" fillId="21" borderId="12" xfId="1" applyNumberFormat="1" applyFont="1" applyFill="1" applyBorder="1" applyAlignment="1" applyProtection="1">
      <alignment horizontal="center" vertical="center"/>
      <protection hidden="1"/>
    </xf>
    <xf numFmtId="0" fontId="29" fillId="21" borderId="20" xfId="3" applyFont="1" applyFill="1" applyBorder="1" applyAlignment="1" applyProtection="1">
      <alignment vertical="center"/>
      <protection hidden="1"/>
    </xf>
    <xf numFmtId="1" fontId="28" fillId="21" borderId="13" xfId="3" applyNumberFormat="1" applyFont="1" applyFill="1" applyBorder="1" applyAlignment="1" applyProtection="1">
      <alignment horizontal="center" vertical="center"/>
      <protection hidden="1"/>
    </xf>
    <xf numFmtId="0" fontId="29" fillId="21" borderId="21" xfId="3" applyFont="1" applyFill="1" applyBorder="1" applyAlignment="1" applyProtection="1">
      <alignment vertical="center"/>
      <protection hidden="1"/>
    </xf>
    <xf numFmtId="0" fontId="28" fillId="21" borderId="11" xfId="3" applyFont="1" applyFill="1" applyBorder="1" applyAlignment="1" applyProtection="1">
      <alignment horizontal="center" vertical="center"/>
      <protection hidden="1"/>
    </xf>
    <xf numFmtId="2" fontId="28" fillId="21" borderId="12" xfId="3" applyNumberFormat="1" applyFont="1" applyFill="1" applyBorder="1" applyAlignment="1" applyProtection="1">
      <alignment horizontal="center" vertical="center"/>
      <protection hidden="1"/>
    </xf>
    <xf numFmtId="2" fontId="28" fillId="21" borderId="11" xfId="3" applyNumberFormat="1" applyFont="1" applyFill="1" applyBorder="1" applyAlignment="1" applyProtection="1">
      <alignment horizontal="center" vertical="center"/>
      <protection hidden="1"/>
    </xf>
    <xf numFmtId="0" fontId="29" fillId="21" borderId="22" xfId="3" applyFont="1" applyFill="1" applyBorder="1" applyAlignment="1" applyProtection="1">
      <alignment vertical="center"/>
      <protection hidden="1"/>
    </xf>
    <xf numFmtId="9" fontId="28" fillId="21" borderId="12" xfId="1" applyFont="1" applyFill="1" applyBorder="1" applyAlignment="1" applyProtection="1">
      <alignment horizontal="center" vertical="center"/>
      <protection hidden="1"/>
    </xf>
    <xf numFmtId="0" fontId="27" fillId="22" borderId="16" xfId="3" applyFont="1" applyFill="1" applyBorder="1" applyAlignment="1">
      <alignment horizontal="left" vertical="center"/>
    </xf>
    <xf numFmtId="0" fontId="27" fillId="22" borderId="10" xfId="3" applyFont="1" applyFill="1" applyBorder="1" applyAlignment="1">
      <alignment horizontal="center" vertical="center"/>
    </xf>
    <xf numFmtId="0" fontId="27" fillId="22" borderId="15" xfId="3" applyFont="1" applyFill="1" applyBorder="1" applyAlignment="1">
      <alignment horizontal="center" vertical="center"/>
    </xf>
    <xf numFmtId="0" fontId="27" fillId="22" borderId="16" xfId="3" applyFont="1" applyFill="1" applyBorder="1" applyAlignment="1">
      <alignment horizontal="center" vertical="center" wrapText="1"/>
    </xf>
    <xf numFmtId="0" fontId="27" fillId="22" borderId="10" xfId="3" applyFont="1" applyFill="1" applyBorder="1" applyAlignment="1">
      <alignment horizontal="center" vertical="center" wrapText="1"/>
    </xf>
    <xf numFmtId="164" fontId="14" fillId="2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0" fillId="17" borderId="2" xfId="3" applyFont="1" applyFill="1" applyBorder="1" applyAlignment="1">
      <alignment horizontal="left" vertical="center"/>
    </xf>
    <xf numFmtId="0" fontId="30" fillId="17" borderId="1" xfId="3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10" fontId="6" fillId="0" borderId="0" xfId="1" applyNumberFormat="1" applyFont="1" applyBorder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25" fillId="3" borderId="0" xfId="0" applyFont="1" applyFill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3" fontId="20" fillId="0" borderId="9" xfId="0" applyNumberFormat="1" applyFont="1" applyBorder="1" applyAlignment="1">
      <alignment horizontal="center" vertical="top"/>
    </xf>
    <xf numFmtId="3" fontId="20" fillId="0" borderId="0" xfId="0" applyNumberFormat="1" applyFont="1" applyAlignment="1">
      <alignment horizontal="center" vertical="top"/>
    </xf>
    <xf numFmtId="3" fontId="20" fillId="0" borderId="9" xfId="1" applyNumberFormat="1" applyFont="1" applyBorder="1" applyAlignment="1">
      <alignment horizontal="center" vertical="top"/>
    </xf>
    <xf numFmtId="3" fontId="20" fillId="0" borderId="0" xfId="1" applyNumberFormat="1" applyFont="1" applyBorder="1" applyAlignment="1">
      <alignment horizontal="center" vertical="top"/>
    </xf>
    <xf numFmtId="0" fontId="25" fillId="3" borderId="4" xfId="0" applyFont="1" applyFill="1" applyBorder="1" applyAlignment="1">
      <alignment horizontal="center" vertical="center" wrapText="1"/>
    </xf>
    <xf numFmtId="4" fontId="20" fillId="0" borderId="0" xfId="0" applyNumberFormat="1" applyFont="1" applyAlignment="1">
      <alignment horizontal="center" vertical="top"/>
    </xf>
    <xf numFmtId="0" fontId="13" fillId="2" borderId="0" xfId="0" applyFont="1" applyFill="1" applyAlignment="1">
      <alignment horizontal="left" vertical="center"/>
    </xf>
    <xf numFmtId="9" fontId="37" fillId="3" borderId="0" xfId="0" applyNumberFormat="1" applyFont="1" applyFill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" fillId="15" borderId="7" xfId="2" applyFill="1" applyBorder="1" applyAlignment="1" applyProtection="1">
      <alignment horizontal="left" vertical="center"/>
      <protection hidden="1"/>
    </xf>
    <xf numFmtId="0" fontId="11" fillId="3" borderId="0" xfId="0" applyFont="1" applyFill="1" applyAlignment="1">
      <alignment horizontal="center" vertical="center"/>
    </xf>
  </cellXfs>
  <cellStyles count="4">
    <cellStyle name="Accent5" xfId="2" builtinId="45"/>
    <cellStyle name="Explanatory Text" xfId="3" builtinId="53"/>
    <cellStyle name="Normal" xfId="0" builtinId="0"/>
    <cellStyle name="Percent" xfId="1" builtinId="5"/>
  </cellStyles>
  <dxfs count="38"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FB5A56"/>
      </font>
    </dxf>
    <dxf>
      <font>
        <color rgb="FF01B1A3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01B1A3"/>
      </font>
    </dxf>
    <dxf>
      <font>
        <color rgb="FFFB5A56"/>
      </font>
    </dxf>
    <dxf>
      <font>
        <color rgb="FFFB5A56"/>
      </font>
    </dxf>
    <dxf>
      <font>
        <color rgb="FF01B1A3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FB5A56"/>
      </font>
    </dxf>
    <dxf>
      <font>
        <color rgb="FF01B1A3"/>
      </font>
    </dxf>
    <dxf>
      <font>
        <color rgb="FF01B1A3"/>
      </font>
    </dxf>
    <dxf>
      <font>
        <color rgb="FFFB5A56"/>
      </font>
    </dxf>
  </dxfs>
  <tableStyles count="0" defaultTableStyle="TableStyleMedium2" defaultPivotStyle="PivotStyleLight16"/>
  <colors>
    <mruColors>
      <color rgb="FF01B1A3"/>
      <color rgb="FF435361"/>
      <color rgb="FFF1EFF5"/>
      <color rgb="FFE5E0EC"/>
      <color rgb="FFFB5A56"/>
      <color rgb="FFDCDCDC"/>
      <color rgb="FF647C92"/>
      <color rgb="FFF2C80F"/>
      <color rgb="FFFDF5D3"/>
      <color rgb="FFFEFA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data!$E$7:$P$7</c:f>
              <c:numCache>
                <c:formatCode>General</c:formatCode>
                <c:ptCount val="12"/>
                <c:pt idx="0">
                  <c:v>4501</c:v>
                </c:pt>
                <c:pt idx="1">
                  <c:v>4800</c:v>
                </c:pt>
                <c:pt idx="2">
                  <c:v>4300</c:v>
                </c:pt>
                <c:pt idx="3">
                  <c:v>5100</c:v>
                </c:pt>
                <c:pt idx="4">
                  <c:v>4800</c:v>
                </c:pt>
                <c:pt idx="5">
                  <c:v>5200</c:v>
                </c:pt>
                <c:pt idx="6">
                  <c:v>5100</c:v>
                </c:pt>
                <c:pt idx="7">
                  <c:v>4100</c:v>
                </c:pt>
                <c:pt idx="8">
                  <c:v>5200</c:v>
                </c:pt>
                <c:pt idx="9">
                  <c:v>5184</c:v>
                </c:pt>
                <c:pt idx="10">
                  <c:v>4800</c:v>
                </c:pt>
                <c:pt idx="11">
                  <c:v>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69-4F5A-BEAD-3CC34F4F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8272"/>
        <c:axId val="61447184"/>
      </c:lineChart>
      <c:catAx>
        <c:axId val="61448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1447184"/>
        <c:crosses val="autoZero"/>
        <c:auto val="1"/>
        <c:lblAlgn val="ctr"/>
        <c:lblOffset val="100"/>
        <c:noMultiLvlLbl val="0"/>
      </c:catAx>
      <c:valAx>
        <c:axId val="61447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48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26CE-4EDE-AA03-8E150DF7F12B}"/>
              </c:ext>
            </c:extLst>
          </c:dPt>
          <c:dPt>
            <c:idx val="1"/>
            <c:bubble3D val="0"/>
            <c:spPr>
              <a:solidFill>
                <a:srgbClr val="435361"/>
              </a:solidFill>
            </c:spPr>
            <c:extLst>
              <c:ext xmlns:c16="http://schemas.microsoft.com/office/drawing/2014/chart" uri="{C3380CC4-5D6E-409C-BE32-E72D297353CC}">
                <c16:uniqueId val="{00000003-26CE-4EDE-AA03-8E150DF7F12B}"/>
              </c:ext>
            </c:extLst>
          </c:dPt>
          <c:val>
            <c:numRef>
              <c:f>calc!$C$42:$C$43</c:f>
              <c:numCache>
                <c:formatCode>0%</c:formatCode>
                <c:ptCount val="2"/>
                <c:pt idx="0">
                  <c:v>0.93915085110545882</c:v>
                </c:pt>
                <c:pt idx="1">
                  <c:v>6.0849148894541183E-2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CE-4EDE-AA03-8E150DF7F12B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rgbClr val="01B1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6CE-4EDE-AA03-8E150DF7F12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6CE-4EDE-AA03-8E150DF7F12B}"/>
              </c:ext>
            </c:extLst>
          </c:dPt>
          <c:val>
            <c:numRef>
              <c:f>calc!$C$42:$C$43</c:f>
              <c:numCache>
                <c:formatCode>0%</c:formatCode>
                <c:ptCount val="2"/>
                <c:pt idx="0">
                  <c:v>0.93915085110545882</c:v>
                </c:pt>
                <c:pt idx="1">
                  <c:v>6.0849148894541183E-2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CE-4EDE-AA03-8E150DF7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A787-4255-BE16-D61E87468C10}"/>
              </c:ext>
            </c:extLst>
          </c:dPt>
          <c:dPt>
            <c:idx val="1"/>
            <c:bubble3D val="0"/>
            <c:spPr>
              <a:solidFill>
                <a:srgbClr val="435361"/>
              </a:solidFill>
            </c:spPr>
            <c:extLst>
              <c:ext xmlns:c16="http://schemas.microsoft.com/office/drawing/2014/chart" uri="{C3380CC4-5D6E-409C-BE32-E72D297353CC}">
                <c16:uniqueId val="{00000003-A787-4255-BE16-D61E87468C10}"/>
              </c:ext>
            </c:extLst>
          </c:dPt>
          <c:val>
            <c:numRef>
              <c:f>calc!$H$42:$H$43</c:f>
              <c:numCache>
                <c:formatCode>0%</c:formatCode>
                <c:ptCount val="2"/>
                <c:pt idx="0">
                  <c:v>0.83260751224823082</c:v>
                </c:pt>
                <c:pt idx="1">
                  <c:v>0.16739248775176918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87-4255-BE16-D61E87468C10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rgbClr val="01B1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87-4255-BE16-D61E87468C10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87-4255-BE16-D61E87468C10}"/>
              </c:ext>
            </c:extLst>
          </c:dPt>
          <c:val>
            <c:numRef>
              <c:f>calc!$H$42:$H$43</c:f>
              <c:numCache>
                <c:formatCode>0%</c:formatCode>
                <c:ptCount val="2"/>
                <c:pt idx="0">
                  <c:v>0.83260751224823082</c:v>
                </c:pt>
                <c:pt idx="1">
                  <c:v>0.16739248775176918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87-4255-BE16-D61E8746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8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01B1A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1-E6E5-4E55-B898-83A00D3E190C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E6E5-4E55-B898-83A00D3E190C}"/>
              </c:ext>
            </c:extLst>
          </c:dPt>
          <c:val>
            <c:numRef>
              <c:f>ChartsDataSheet!$CJU$3:$CJV$3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E5-4E55-B898-83A00D3E190C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FB5A56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E6E5-4E55-B898-83A00D3E190C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E6E5-4E55-B898-83A00D3E190C}"/>
              </c:ext>
            </c:extLst>
          </c:dPt>
          <c:val>
            <c:numRef>
              <c:f>ChartsDataSheet!$CJY$3:$CJZ$3</c:f>
              <c:numCache>
                <c:formatCode>General</c:formatCode>
                <c:ptCount val="2"/>
                <c:pt idx="0">
                  <c:v>0.68016194331983804</c:v>
                </c:pt>
                <c:pt idx="1">
                  <c:v>0.31983805668016196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E5-4E55-B898-83A00D3E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2"/>
      </c:doughnutChart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2705644053027623E-2"/>
          <c:y val="3.6656487516065095E-2"/>
          <c:w val="0.96729435594697233"/>
          <c:h val="0.96334351248393491"/>
        </c:manualLayout>
      </c:layout>
      <c:barChart>
        <c:barDir val="col"/>
        <c:grouping val="clustered"/>
        <c:varyColors val="0"/>
        <c:ser>
          <c:idx val="0"/>
          <c:order val="0"/>
          <c:tx>
            <c:v>Plan</c:v>
          </c:tx>
          <c:spPr>
            <a:solidFill>
              <a:srgbClr val="BFBFBF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043-499D-8D40-8B87C760121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043-499D-8D40-8B87C760121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043-499D-8D40-8B87C7601217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043-499D-8D40-8B87C760121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043-499D-8D40-8B87C760121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043-499D-8D40-8B87C7601217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3043-499D-8D40-8B87C7601217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3043-499D-8D40-8B87C760121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1-3043-499D-8D40-8B87C7601217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3-3043-499D-8D40-8B87C7601217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5-3043-499D-8D40-8B87C7601217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7-3043-499D-8D40-8B87C760121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ChartsDataSheet!$BUH$92:$BUS$92</c:f>
              <c:numCache>
                <c:formatCode>General</c:formatCode>
                <c:ptCount val="12"/>
              </c:numCache>
            </c:numRef>
          </c:cat>
          <c:val>
            <c:numRef>
              <c:f>ChartsDataSheet!$BUH$93:$BUS$93</c:f>
              <c:numCache>
                <c:formatCode>General</c:formatCode>
                <c:ptCount val="12"/>
                <c:pt idx="0">
                  <c:v>4501</c:v>
                </c:pt>
                <c:pt idx="1">
                  <c:v>4800</c:v>
                </c:pt>
                <c:pt idx="2">
                  <c:v>4300</c:v>
                </c:pt>
                <c:pt idx="3">
                  <c:v>5100</c:v>
                </c:pt>
                <c:pt idx="4">
                  <c:v>4800</c:v>
                </c:pt>
                <c:pt idx="5">
                  <c:v>5200</c:v>
                </c:pt>
                <c:pt idx="6">
                  <c:v>5100</c:v>
                </c:pt>
                <c:pt idx="7">
                  <c:v>4100</c:v>
                </c:pt>
                <c:pt idx="8">
                  <c:v>5200</c:v>
                </c:pt>
                <c:pt idx="9">
                  <c:v>5184</c:v>
                </c:pt>
                <c:pt idx="10">
                  <c:v>4800</c:v>
                </c:pt>
                <c:pt idx="11">
                  <c:v>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043-499D-8D40-8B87C760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28384"/>
        <c:axId val="115528928"/>
      </c:barChart>
      <c:scatterChart>
        <c:scatterStyle val="lineMarker"/>
        <c:varyColors val="0"/>
        <c:ser>
          <c:idx val="1"/>
          <c:order val="1"/>
          <c:tx>
            <c:v>Zero line</c:v>
          </c:tx>
          <c:spPr>
            <a:ln w="63500" cmpd="sng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ChartsDataSheet!$BUH$115:$BUS$115</c:f>
              <c:numCache>
                <c:formatCode>General</c:formatCode>
                <c:ptCount val="12"/>
                <c:pt idx="0">
                  <c:v>0.77</c:v>
                </c:pt>
                <c:pt idx="1">
                  <c:v>2.2200000000000002</c:v>
                </c:pt>
                <c:pt idx="2">
                  <c:v>3.22</c:v>
                </c:pt>
                <c:pt idx="3">
                  <c:v>4.22</c:v>
                </c:pt>
                <c:pt idx="4">
                  <c:v>5.22</c:v>
                </c:pt>
                <c:pt idx="5">
                  <c:v>6.22</c:v>
                </c:pt>
                <c:pt idx="6">
                  <c:v>7.22</c:v>
                </c:pt>
                <c:pt idx="7">
                  <c:v>8.2200000000000006</c:v>
                </c:pt>
                <c:pt idx="8">
                  <c:v>9.2200000000000006</c:v>
                </c:pt>
                <c:pt idx="9">
                  <c:v>10.220000000000001</c:v>
                </c:pt>
                <c:pt idx="10">
                  <c:v>11.22</c:v>
                </c:pt>
                <c:pt idx="11">
                  <c:v>12.22</c:v>
                </c:pt>
              </c:numCache>
            </c:numRef>
          </c:xVal>
          <c:yVal>
            <c:numRef>
              <c:f>ChartsDataSheet!$BUH$116:$BUS$116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043-499D-8D40-8B87C7601217}"/>
            </c:ext>
          </c:extLst>
        </c:ser>
        <c:ser>
          <c:idx val="2"/>
          <c:order val="2"/>
          <c:tx>
            <c:strRef>
              <c:f>ChartsDataSheet!$BUH$109</c:f>
              <c:strCache>
                <c:ptCount val="1"/>
                <c:pt idx="0">
                  <c:v>Actual 1</c:v>
                </c:pt>
              </c:strCache>
            </c:strRef>
          </c:tx>
          <c:spPr>
            <a:ln w="254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ChartsDataSheet!$BUH$110:$BUH$111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xVal>
          <c:yVal>
            <c:numRef>
              <c:f>ChartsDataSheet!$BUH$112:$BUH$113</c:f>
              <c:numCache>
                <c:formatCode>General</c:formatCode>
                <c:ptCount val="2"/>
                <c:pt idx="0">
                  <c:v>0</c:v>
                </c:pt>
                <c:pt idx="1">
                  <c:v>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043-499D-8D40-8B87C7601217}"/>
            </c:ext>
          </c:extLst>
        </c:ser>
        <c:ser>
          <c:idx val="3"/>
          <c:order val="3"/>
          <c:tx>
            <c:strRef>
              <c:f>ChartsDataSheet!$BUI$109</c:f>
              <c:strCache>
                <c:ptCount val="1"/>
                <c:pt idx="0">
                  <c:v>Actual 2</c:v>
                </c:pt>
              </c:strCache>
            </c:strRef>
          </c:tx>
          <c:spPr>
            <a:ln w="254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ChartsDataSheet!$BUI$110:$BUI$111</c:f>
              <c:numCache>
                <c:formatCode>General</c:formatCode>
                <c:ptCount val="2"/>
                <c:pt idx="0">
                  <c:v>1.75</c:v>
                </c:pt>
                <c:pt idx="1">
                  <c:v>1.75</c:v>
                </c:pt>
              </c:numCache>
            </c:numRef>
          </c:xVal>
          <c:yVal>
            <c:numRef>
              <c:f>ChartsDataSheet!$BUI$112:$BUI$113</c:f>
              <c:numCache>
                <c:formatCode>General</c:formatCode>
                <c:ptCount val="2"/>
                <c:pt idx="0">
                  <c:v>0</c:v>
                </c:pt>
                <c:pt idx="1">
                  <c:v>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043-499D-8D40-8B87C7601217}"/>
            </c:ext>
          </c:extLst>
        </c:ser>
        <c:ser>
          <c:idx val="4"/>
          <c:order val="4"/>
          <c:tx>
            <c:strRef>
              <c:f>ChartsDataSheet!$BUJ$109</c:f>
              <c:strCache>
                <c:ptCount val="1"/>
                <c:pt idx="0">
                  <c:v>Actual 3</c:v>
                </c:pt>
              </c:strCache>
            </c:strRef>
          </c:tx>
          <c:spPr>
            <a:ln w="254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ChartsDataSheet!$BUJ$110:$BUJ$111</c:f>
              <c:numCache>
                <c:formatCode>General</c:formatCode>
                <c:ptCount val="2"/>
                <c:pt idx="0">
                  <c:v>2.75</c:v>
                </c:pt>
                <c:pt idx="1">
                  <c:v>2.75</c:v>
                </c:pt>
              </c:numCache>
            </c:numRef>
          </c:xVal>
          <c:yVal>
            <c:numRef>
              <c:f>ChartsDataSheet!$BUJ$112:$BUJ$113</c:f>
              <c:numCache>
                <c:formatCode>General</c:formatCode>
                <c:ptCount val="2"/>
                <c:pt idx="0">
                  <c:v>0</c:v>
                </c:pt>
                <c:pt idx="1">
                  <c:v>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043-499D-8D40-8B87C7601217}"/>
            </c:ext>
          </c:extLst>
        </c:ser>
        <c:ser>
          <c:idx val="5"/>
          <c:order val="5"/>
          <c:tx>
            <c:strRef>
              <c:f>ChartsDataSheet!$BUK$109</c:f>
              <c:strCache>
                <c:ptCount val="1"/>
                <c:pt idx="0">
                  <c:v>Actual 4</c:v>
                </c:pt>
              </c:strCache>
            </c:strRef>
          </c:tx>
          <c:spPr>
            <a:ln w="254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ChartsDataSheet!$BUK$110:$BUK$111</c:f>
              <c:numCache>
                <c:formatCode>General</c:formatCode>
                <c:ptCount val="2"/>
                <c:pt idx="0">
                  <c:v>3.75</c:v>
                </c:pt>
                <c:pt idx="1">
                  <c:v>3.75</c:v>
                </c:pt>
              </c:numCache>
            </c:numRef>
          </c:xVal>
          <c:yVal>
            <c:numRef>
              <c:f>ChartsDataSheet!$BUK$112:$BUK$113</c:f>
              <c:numCache>
                <c:formatCode>General</c:formatCode>
                <c:ptCount val="2"/>
                <c:pt idx="0">
                  <c:v>0</c:v>
                </c:pt>
                <c:pt idx="1">
                  <c:v>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043-499D-8D40-8B87C7601217}"/>
            </c:ext>
          </c:extLst>
        </c:ser>
        <c:ser>
          <c:idx val="6"/>
          <c:order val="6"/>
          <c:tx>
            <c:strRef>
              <c:f>ChartsDataSheet!$BUL$109</c:f>
              <c:strCache>
                <c:ptCount val="1"/>
                <c:pt idx="0">
                  <c:v>Actual 5</c:v>
                </c:pt>
              </c:strCache>
            </c:strRef>
          </c:tx>
          <c:spPr>
            <a:ln w="254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ChartsDataSheet!$BUL$110:$BUL$111</c:f>
              <c:numCache>
                <c:formatCode>General</c:formatCode>
                <c:ptCount val="2"/>
                <c:pt idx="0">
                  <c:v>4.75</c:v>
                </c:pt>
                <c:pt idx="1">
                  <c:v>4.75</c:v>
                </c:pt>
              </c:numCache>
            </c:numRef>
          </c:xVal>
          <c:yVal>
            <c:numRef>
              <c:f>ChartsDataSheet!$BUL$112:$BUL$113</c:f>
              <c:numCache>
                <c:formatCode>General</c:formatCode>
                <c:ptCount val="2"/>
                <c:pt idx="0">
                  <c:v>0</c:v>
                </c:pt>
                <c:pt idx="1">
                  <c:v>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043-499D-8D40-8B87C7601217}"/>
            </c:ext>
          </c:extLst>
        </c:ser>
        <c:ser>
          <c:idx val="7"/>
          <c:order val="7"/>
          <c:tx>
            <c:strRef>
              <c:f>ChartsDataSheet!$BUM$109</c:f>
              <c:strCache>
                <c:ptCount val="1"/>
                <c:pt idx="0">
                  <c:v>Actual 6</c:v>
                </c:pt>
              </c:strCache>
            </c:strRef>
          </c:tx>
          <c:spPr>
            <a:ln w="254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ChartsDataSheet!$BUM$110:$BUM$111</c:f>
              <c:numCache>
                <c:formatCode>General</c:formatCode>
                <c:ptCount val="2"/>
                <c:pt idx="0">
                  <c:v>5.75</c:v>
                </c:pt>
                <c:pt idx="1">
                  <c:v>5.75</c:v>
                </c:pt>
              </c:numCache>
            </c:numRef>
          </c:xVal>
          <c:yVal>
            <c:numRef>
              <c:f>ChartsDataSheet!$BUM$112:$BUM$113</c:f>
              <c:numCache>
                <c:formatCode>General</c:formatCode>
                <c:ptCount val="2"/>
                <c:pt idx="0">
                  <c:v>0</c:v>
                </c:pt>
                <c:pt idx="1">
                  <c:v>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043-499D-8D40-8B87C7601217}"/>
            </c:ext>
          </c:extLst>
        </c:ser>
        <c:ser>
          <c:idx val="8"/>
          <c:order val="8"/>
          <c:tx>
            <c:strRef>
              <c:f>ChartsDataSheet!$BUN$109</c:f>
              <c:strCache>
                <c:ptCount val="1"/>
                <c:pt idx="0">
                  <c:v>Actual 7</c:v>
                </c:pt>
              </c:strCache>
            </c:strRef>
          </c:tx>
          <c:spPr>
            <a:ln w="254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ChartsDataSheet!$BUN$110:$BUN$111</c:f>
              <c:numCache>
                <c:formatCode>General</c:formatCode>
                <c:ptCount val="2"/>
                <c:pt idx="0">
                  <c:v>6.75</c:v>
                </c:pt>
                <c:pt idx="1">
                  <c:v>6.75</c:v>
                </c:pt>
              </c:numCache>
            </c:numRef>
          </c:xVal>
          <c:yVal>
            <c:numRef>
              <c:f>ChartsDataSheet!$BUN$112:$BUN$113</c:f>
              <c:numCache>
                <c:formatCode>General</c:formatCode>
                <c:ptCount val="2"/>
                <c:pt idx="0">
                  <c:v>0</c:v>
                </c:pt>
                <c:pt idx="1">
                  <c:v>3020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043-499D-8D40-8B87C7601217}"/>
            </c:ext>
          </c:extLst>
        </c:ser>
        <c:ser>
          <c:idx val="9"/>
          <c:order val="9"/>
          <c:tx>
            <c:strRef>
              <c:f>ChartsDataSheet!$BUO$109</c:f>
              <c:strCache>
                <c:ptCount val="1"/>
                <c:pt idx="0">
                  <c:v>Actual 8</c:v>
                </c:pt>
              </c:strCache>
            </c:strRef>
          </c:tx>
          <c:spPr>
            <a:ln w="254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ChartsDataSheet!$BUO$110:$BUO$111</c:f>
              <c:numCache>
                <c:formatCode>General</c:formatCode>
                <c:ptCount val="2"/>
                <c:pt idx="0">
                  <c:v>7.75</c:v>
                </c:pt>
                <c:pt idx="1">
                  <c:v>7.75</c:v>
                </c:pt>
              </c:numCache>
            </c:numRef>
          </c:xVal>
          <c:yVal>
            <c:numRef>
              <c:f>ChartsDataSheet!$BUO$112:$BUO$113</c:f>
              <c:numCache>
                <c:formatCode>General</c:formatCode>
                <c:ptCount val="2"/>
                <c:pt idx="0">
                  <c:v>0</c:v>
                </c:pt>
                <c:pt idx="1">
                  <c:v>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043-499D-8D40-8B87C7601217}"/>
            </c:ext>
          </c:extLst>
        </c:ser>
        <c:ser>
          <c:idx val="10"/>
          <c:order val="10"/>
          <c:tx>
            <c:strRef>
              <c:f>ChartsDataSheet!$BUP$109</c:f>
              <c:strCache>
                <c:ptCount val="1"/>
                <c:pt idx="0">
                  <c:v>Actual 9</c:v>
                </c:pt>
              </c:strCache>
            </c:strRef>
          </c:tx>
          <c:spPr>
            <a:ln w="254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ChartsDataSheet!$BUP$110:$BUP$111</c:f>
              <c:numCache>
                <c:formatCode>General</c:formatCode>
                <c:ptCount val="2"/>
                <c:pt idx="0">
                  <c:v>8.75</c:v>
                </c:pt>
                <c:pt idx="1">
                  <c:v>8.75</c:v>
                </c:pt>
              </c:numCache>
            </c:numRef>
          </c:xVal>
          <c:yVal>
            <c:numRef>
              <c:f>ChartsDataSheet!$BUP$112:$BUP$113</c:f>
              <c:numCache>
                <c:formatCode>General</c:formatCode>
                <c:ptCount val="2"/>
                <c:pt idx="0">
                  <c:v>0</c:v>
                </c:pt>
                <c:pt idx="1">
                  <c:v>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043-499D-8D40-8B87C7601217}"/>
            </c:ext>
          </c:extLst>
        </c:ser>
        <c:ser>
          <c:idx val="11"/>
          <c:order val="11"/>
          <c:tx>
            <c:strRef>
              <c:f>ChartsDataSheet!$BUQ$109</c:f>
              <c:strCache>
                <c:ptCount val="1"/>
                <c:pt idx="0">
                  <c:v>Actual 10</c:v>
                </c:pt>
              </c:strCache>
            </c:strRef>
          </c:tx>
          <c:spPr>
            <a:ln w="254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ChartsDataSheet!$BUQ$110:$BUQ$111</c:f>
              <c:numCache>
                <c:formatCode>General</c:formatCode>
                <c:ptCount val="2"/>
                <c:pt idx="0">
                  <c:v>9.75</c:v>
                </c:pt>
                <c:pt idx="1">
                  <c:v>9.75</c:v>
                </c:pt>
              </c:numCache>
            </c:numRef>
          </c:xVal>
          <c:yVal>
            <c:numRef>
              <c:f>ChartsDataSheet!$BUQ$112:$BUQ$113</c:f>
              <c:numCache>
                <c:formatCode>General</c:formatCode>
                <c:ptCount val="2"/>
                <c:pt idx="0">
                  <c:v>0</c:v>
                </c:pt>
                <c:pt idx="1">
                  <c:v>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043-499D-8D40-8B87C7601217}"/>
            </c:ext>
          </c:extLst>
        </c:ser>
        <c:ser>
          <c:idx val="12"/>
          <c:order val="12"/>
          <c:tx>
            <c:strRef>
              <c:f>ChartsDataSheet!$BUR$109</c:f>
              <c:strCache>
                <c:ptCount val="1"/>
                <c:pt idx="0">
                  <c:v>Actual 11</c:v>
                </c:pt>
              </c:strCache>
            </c:strRef>
          </c:tx>
          <c:spPr>
            <a:ln w="25400" cmpd="sng">
              <a:solidFill>
                <a:srgbClr val="01B1A3"/>
              </a:solidFill>
              <a:headEnd w="lg" len="lg"/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ChartsDataSheet!$BUR$110:$BUR$111</c:f>
              <c:numCache>
                <c:formatCode>General</c:formatCode>
                <c:ptCount val="2"/>
                <c:pt idx="0">
                  <c:v>10.75</c:v>
                </c:pt>
                <c:pt idx="1">
                  <c:v>10.75</c:v>
                </c:pt>
              </c:numCache>
            </c:numRef>
          </c:xVal>
          <c:yVal>
            <c:numRef>
              <c:f>ChartsDataSheet!$BUR$112:$BUR$113</c:f>
              <c:numCache>
                <c:formatCode>General</c:formatCode>
                <c:ptCount val="2"/>
                <c:pt idx="0">
                  <c:v>0</c:v>
                </c:pt>
                <c:pt idx="1">
                  <c:v>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043-499D-8D40-8B87C7601217}"/>
            </c:ext>
          </c:extLst>
        </c:ser>
        <c:ser>
          <c:idx val="13"/>
          <c:order val="13"/>
          <c:tx>
            <c:strRef>
              <c:f>ChartsDataSheet!$BUS$109</c:f>
              <c:strCache>
                <c:ptCount val="1"/>
                <c:pt idx="0">
                  <c:v>Actual 12</c:v>
                </c:pt>
              </c:strCache>
            </c:strRef>
          </c:tx>
          <c:spPr>
            <a:ln w="254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ChartsDataSheet!$BUS$110:$BUS$111</c:f>
              <c:numCache>
                <c:formatCode>General</c:formatCode>
                <c:ptCount val="2"/>
                <c:pt idx="0">
                  <c:v>11.75</c:v>
                </c:pt>
                <c:pt idx="1">
                  <c:v>11.75</c:v>
                </c:pt>
              </c:numCache>
            </c:numRef>
          </c:xVal>
          <c:yVal>
            <c:numRef>
              <c:f>ChartsDataSheet!$BUS$112:$BUS$113</c:f>
              <c:numCache>
                <c:formatCode>General</c:formatCode>
                <c:ptCount val="2"/>
                <c:pt idx="0">
                  <c:v>0</c:v>
                </c:pt>
                <c:pt idx="1">
                  <c:v>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3043-499D-8D40-8B87C7601217}"/>
            </c:ext>
          </c:extLst>
        </c:ser>
        <c:ser>
          <c:idx val="14"/>
          <c:order val="14"/>
          <c:tx>
            <c:strRef>
              <c:f>ChartsDataSheet!$BUH$97</c:f>
              <c:strCache>
                <c:ptCount val="1"/>
                <c:pt idx="0">
                  <c:v>Green 1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ChartsDataSheet!$BUH$98:$BUH$99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ChartsDataSheet!$BUH$100:$BUH$101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3043-499D-8D40-8B87C7601217}"/>
            </c:ext>
          </c:extLst>
        </c:ser>
        <c:ser>
          <c:idx val="15"/>
          <c:order val="15"/>
          <c:tx>
            <c:strRef>
              <c:f>ChartsDataSheet!$BUI$97</c:f>
              <c:strCache>
                <c:ptCount val="1"/>
                <c:pt idx="0">
                  <c:v>Green 2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ChartsDataSheet!$BUI$98:$BUI$99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ChartsDataSheet!$BUI$100:$BUI$101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3043-499D-8D40-8B87C7601217}"/>
            </c:ext>
          </c:extLst>
        </c:ser>
        <c:ser>
          <c:idx val="16"/>
          <c:order val="16"/>
          <c:tx>
            <c:strRef>
              <c:f>ChartsDataSheet!$BUJ$97</c:f>
              <c:strCache>
                <c:ptCount val="1"/>
                <c:pt idx="0">
                  <c:v>Green 3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ChartsDataSheet!$BUJ$98:$BUJ$99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ChartsDataSheet!$BUJ$100:$BUJ$101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3043-499D-8D40-8B87C7601217}"/>
            </c:ext>
          </c:extLst>
        </c:ser>
        <c:ser>
          <c:idx val="17"/>
          <c:order val="17"/>
          <c:tx>
            <c:strRef>
              <c:f>ChartsDataSheet!$BUK$97</c:f>
              <c:strCache>
                <c:ptCount val="1"/>
                <c:pt idx="0">
                  <c:v>Green 4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ChartsDataSheet!$BUK$98:$BUK$99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ChartsDataSheet!$BUK$100:$BUK$101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3043-499D-8D40-8B87C7601217}"/>
            </c:ext>
          </c:extLst>
        </c:ser>
        <c:ser>
          <c:idx val="18"/>
          <c:order val="18"/>
          <c:tx>
            <c:strRef>
              <c:f>ChartsDataSheet!$BUL$97</c:f>
              <c:strCache>
                <c:ptCount val="1"/>
                <c:pt idx="0">
                  <c:v>Green 5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ChartsDataSheet!$BUL$98:$BUL$99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ChartsDataSheet!$BUL$100:$BUL$101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3043-499D-8D40-8B87C7601217}"/>
            </c:ext>
          </c:extLst>
        </c:ser>
        <c:ser>
          <c:idx val="19"/>
          <c:order val="19"/>
          <c:tx>
            <c:strRef>
              <c:f>ChartsDataSheet!$BUM$97</c:f>
              <c:strCache>
                <c:ptCount val="1"/>
                <c:pt idx="0">
                  <c:v>Green 6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ChartsDataSheet!$BUM$98:$BUM$99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ChartsDataSheet!$BUM$100:$BUM$101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3043-499D-8D40-8B87C7601217}"/>
            </c:ext>
          </c:extLst>
        </c:ser>
        <c:ser>
          <c:idx val="20"/>
          <c:order val="20"/>
          <c:tx>
            <c:strRef>
              <c:f>ChartsDataSheet!$BUN$97</c:f>
              <c:strCache>
                <c:ptCount val="1"/>
                <c:pt idx="0">
                  <c:v>Green 7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ChartsDataSheet!$BUN$98:$BUN$99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ChartsDataSheet!$BUN$100:$BUN$101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3043-499D-8D40-8B87C7601217}"/>
            </c:ext>
          </c:extLst>
        </c:ser>
        <c:ser>
          <c:idx val="21"/>
          <c:order val="21"/>
          <c:tx>
            <c:strRef>
              <c:f>ChartsDataSheet!$BUO$97</c:f>
              <c:strCache>
                <c:ptCount val="1"/>
                <c:pt idx="0">
                  <c:v>Green 8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ChartsDataSheet!$BUO$98:$BUO$99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ChartsDataSheet!$BUO$100:$BUO$101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3043-499D-8D40-8B87C7601217}"/>
            </c:ext>
          </c:extLst>
        </c:ser>
        <c:ser>
          <c:idx val="22"/>
          <c:order val="22"/>
          <c:tx>
            <c:strRef>
              <c:f>ChartsDataSheet!$BUP$97</c:f>
              <c:strCache>
                <c:ptCount val="1"/>
                <c:pt idx="0">
                  <c:v>Green 9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ChartsDataSheet!$BUP$98:$BUP$99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ChartsDataSheet!$BUP$100:$BUP$101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3043-499D-8D40-8B87C7601217}"/>
            </c:ext>
          </c:extLst>
        </c:ser>
        <c:ser>
          <c:idx val="23"/>
          <c:order val="23"/>
          <c:tx>
            <c:strRef>
              <c:f>ChartsDataSheet!$BUQ$97</c:f>
              <c:strCache>
                <c:ptCount val="1"/>
                <c:pt idx="0">
                  <c:v>Green 10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ChartsDataSheet!$BUQ$98:$BUQ$99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ChartsDataSheet!$BUQ$100:$BUQ$101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3043-499D-8D40-8B87C7601217}"/>
            </c:ext>
          </c:extLst>
        </c:ser>
        <c:ser>
          <c:idx val="24"/>
          <c:order val="24"/>
          <c:tx>
            <c:strRef>
              <c:f>ChartsDataSheet!$BUR$97</c:f>
              <c:strCache>
                <c:ptCount val="1"/>
                <c:pt idx="0">
                  <c:v>Green 11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ChartsDataSheet!$BUR$98:$BUR$99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ChartsDataSheet!$BUR$100:$BUR$101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3043-499D-8D40-8B87C7601217}"/>
            </c:ext>
          </c:extLst>
        </c:ser>
        <c:ser>
          <c:idx val="25"/>
          <c:order val="25"/>
          <c:tx>
            <c:strRef>
              <c:f>ChartsDataSheet!$BUS$97</c:f>
              <c:strCache>
                <c:ptCount val="1"/>
                <c:pt idx="0">
                  <c:v>Green 12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ChartsDataSheet!$BUS$98:$BUS$99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ChartsDataSheet!$BUS$100:$BUS$101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3043-499D-8D40-8B87C7601217}"/>
            </c:ext>
          </c:extLst>
        </c:ser>
        <c:ser>
          <c:idx val="26"/>
          <c:order val="26"/>
          <c:tx>
            <c:strRef>
              <c:f>ChartsDataSheet!$BUH$103</c:f>
              <c:strCache>
                <c:ptCount val="1"/>
                <c:pt idx="0">
                  <c:v>Red 1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ChartsDataSheet!$BUH$104:$BUH$105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ChartsDataSheet!$BUH$106:$BUH$107</c:f>
              <c:numCache>
                <c:formatCode>General</c:formatCode>
                <c:ptCount val="2"/>
                <c:pt idx="0">
                  <c:v>4501</c:v>
                </c:pt>
                <c:pt idx="1">
                  <c:v>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3043-499D-8D40-8B87C7601217}"/>
            </c:ext>
          </c:extLst>
        </c:ser>
        <c:ser>
          <c:idx val="27"/>
          <c:order val="27"/>
          <c:tx>
            <c:strRef>
              <c:f>ChartsDataSheet!$BUI$103</c:f>
              <c:strCache>
                <c:ptCount val="1"/>
                <c:pt idx="0">
                  <c:v>Red 2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ChartsDataSheet!$BUI$104:$BUI$105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ChartsDataSheet!$BUI$106:$BUI$107</c:f>
              <c:numCache>
                <c:formatCode>General</c:formatCode>
                <c:ptCount val="2"/>
                <c:pt idx="0">
                  <c:v>4800</c:v>
                </c:pt>
                <c:pt idx="1">
                  <c:v>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3043-499D-8D40-8B87C7601217}"/>
            </c:ext>
          </c:extLst>
        </c:ser>
        <c:ser>
          <c:idx val="28"/>
          <c:order val="28"/>
          <c:tx>
            <c:strRef>
              <c:f>ChartsDataSheet!$BUJ$103</c:f>
              <c:strCache>
                <c:ptCount val="1"/>
                <c:pt idx="0">
                  <c:v>Red 3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ChartsDataSheet!$BUJ$104:$BUJ$105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ChartsDataSheet!$BUJ$106:$BUJ$107</c:f>
              <c:numCache>
                <c:formatCode>General</c:formatCode>
                <c:ptCount val="2"/>
                <c:pt idx="0">
                  <c:v>4300</c:v>
                </c:pt>
                <c:pt idx="1">
                  <c:v>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3043-499D-8D40-8B87C7601217}"/>
            </c:ext>
          </c:extLst>
        </c:ser>
        <c:ser>
          <c:idx val="29"/>
          <c:order val="29"/>
          <c:tx>
            <c:strRef>
              <c:f>ChartsDataSheet!$BUK$103</c:f>
              <c:strCache>
                <c:ptCount val="1"/>
                <c:pt idx="0">
                  <c:v>Red 4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ChartsDataSheet!$BUK$104:$BUK$105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ChartsDataSheet!$BUK$106:$BUK$107</c:f>
              <c:numCache>
                <c:formatCode>General</c:formatCode>
                <c:ptCount val="2"/>
                <c:pt idx="0">
                  <c:v>5100</c:v>
                </c:pt>
                <c:pt idx="1">
                  <c:v>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3043-499D-8D40-8B87C7601217}"/>
            </c:ext>
          </c:extLst>
        </c:ser>
        <c:ser>
          <c:idx val="30"/>
          <c:order val="30"/>
          <c:tx>
            <c:strRef>
              <c:f>ChartsDataSheet!$BUL$103</c:f>
              <c:strCache>
                <c:ptCount val="1"/>
                <c:pt idx="0">
                  <c:v>Red 5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ChartsDataSheet!$BUL$104:$BUL$105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ChartsDataSheet!$BUL$106:$BUL$107</c:f>
              <c:numCache>
                <c:formatCode>General</c:formatCode>
                <c:ptCount val="2"/>
                <c:pt idx="0">
                  <c:v>4800</c:v>
                </c:pt>
                <c:pt idx="1">
                  <c:v>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3043-499D-8D40-8B87C7601217}"/>
            </c:ext>
          </c:extLst>
        </c:ser>
        <c:ser>
          <c:idx val="31"/>
          <c:order val="31"/>
          <c:tx>
            <c:strRef>
              <c:f>ChartsDataSheet!$BUM$103</c:f>
              <c:strCache>
                <c:ptCount val="1"/>
                <c:pt idx="0">
                  <c:v>Red 6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ChartsDataSheet!$BUM$104:$BUM$105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ChartsDataSheet!$BUM$106:$BUM$107</c:f>
              <c:numCache>
                <c:formatCode>General</c:formatCode>
                <c:ptCount val="2"/>
                <c:pt idx="0">
                  <c:v>5200</c:v>
                </c:pt>
                <c:pt idx="1">
                  <c:v>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3043-499D-8D40-8B87C7601217}"/>
            </c:ext>
          </c:extLst>
        </c:ser>
        <c:ser>
          <c:idx val="32"/>
          <c:order val="32"/>
          <c:tx>
            <c:strRef>
              <c:f>ChartsDataSheet!$BUN$103</c:f>
              <c:strCache>
                <c:ptCount val="1"/>
                <c:pt idx="0">
                  <c:v>Red 7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ChartsDataSheet!$BUN$104:$BUN$105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ChartsDataSheet!$BUN$106:$BUN$107</c:f>
              <c:numCache>
                <c:formatCode>General</c:formatCode>
                <c:ptCount val="2"/>
                <c:pt idx="0">
                  <c:v>5100</c:v>
                </c:pt>
                <c:pt idx="1">
                  <c:v>3020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3043-499D-8D40-8B87C7601217}"/>
            </c:ext>
          </c:extLst>
        </c:ser>
        <c:ser>
          <c:idx val="33"/>
          <c:order val="33"/>
          <c:tx>
            <c:strRef>
              <c:f>ChartsDataSheet!$BUO$103</c:f>
              <c:strCache>
                <c:ptCount val="1"/>
                <c:pt idx="0">
                  <c:v>Red 8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ChartsDataSheet!$BUO$104:$BUO$105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ChartsDataSheet!$BUO$106:$BUO$107</c:f>
              <c:numCache>
                <c:formatCode>General</c:formatCode>
                <c:ptCount val="2"/>
                <c:pt idx="0">
                  <c:v>4100</c:v>
                </c:pt>
                <c:pt idx="1">
                  <c:v>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3043-499D-8D40-8B87C7601217}"/>
            </c:ext>
          </c:extLst>
        </c:ser>
        <c:ser>
          <c:idx val="34"/>
          <c:order val="34"/>
          <c:tx>
            <c:strRef>
              <c:f>ChartsDataSheet!$BUP$103</c:f>
              <c:strCache>
                <c:ptCount val="1"/>
                <c:pt idx="0">
                  <c:v>Red 9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ChartsDataSheet!$BUP$104:$BUP$105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ChartsDataSheet!$BUP$106:$BUP$107</c:f>
              <c:numCache>
                <c:formatCode>General</c:formatCode>
                <c:ptCount val="2"/>
                <c:pt idx="0">
                  <c:v>5200</c:v>
                </c:pt>
                <c:pt idx="1">
                  <c:v>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3043-499D-8D40-8B87C7601217}"/>
            </c:ext>
          </c:extLst>
        </c:ser>
        <c:ser>
          <c:idx val="35"/>
          <c:order val="35"/>
          <c:tx>
            <c:strRef>
              <c:f>ChartsDataSheet!$BUQ$103</c:f>
              <c:strCache>
                <c:ptCount val="1"/>
                <c:pt idx="0">
                  <c:v>Red 10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ChartsDataSheet!$BUQ$104:$BUQ$105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ChartsDataSheet!$BUQ$106:$BUQ$107</c:f>
              <c:numCache>
                <c:formatCode>General</c:formatCode>
                <c:ptCount val="2"/>
                <c:pt idx="0">
                  <c:v>5184</c:v>
                </c:pt>
                <c:pt idx="1">
                  <c:v>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3043-499D-8D40-8B87C7601217}"/>
            </c:ext>
          </c:extLst>
        </c:ser>
        <c:ser>
          <c:idx val="36"/>
          <c:order val="36"/>
          <c:tx>
            <c:strRef>
              <c:f>ChartsDataSheet!$BUR$103</c:f>
              <c:strCache>
                <c:ptCount val="1"/>
                <c:pt idx="0">
                  <c:v>Red 11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ChartsDataSheet!$BUR$104:$BUR$105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ChartsDataSheet!$BUR$106:$BUR$107</c:f>
              <c:numCache>
                <c:formatCode>General</c:formatCode>
                <c:ptCount val="2"/>
                <c:pt idx="0">
                  <c:v>4800</c:v>
                </c:pt>
                <c:pt idx="1">
                  <c:v>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3043-499D-8D40-8B87C7601217}"/>
            </c:ext>
          </c:extLst>
        </c:ser>
        <c:ser>
          <c:idx val="37"/>
          <c:order val="37"/>
          <c:tx>
            <c:strRef>
              <c:f>ChartsDataSheet!$BUS$103</c:f>
              <c:strCache>
                <c:ptCount val="1"/>
                <c:pt idx="0">
                  <c:v>Red 12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ChartsDataSheet!$BUS$104:$BUS$105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ChartsDataSheet!$BUS$106:$BUS$107</c:f>
              <c:numCache>
                <c:formatCode>General</c:formatCode>
                <c:ptCount val="2"/>
                <c:pt idx="0">
                  <c:v>4625</c:v>
                </c:pt>
                <c:pt idx="1">
                  <c:v>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3043-499D-8D40-8B87C7601217}"/>
            </c:ext>
          </c:extLst>
        </c:ser>
        <c:ser>
          <c:idx val="38"/>
          <c:order val="38"/>
          <c:tx>
            <c:strRef>
              <c:f>ChartsDataSheet!$BUH$118</c:f>
              <c:strCache>
                <c:ptCount val="1"/>
                <c:pt idx="0">
                  <c:v>Var 1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ChartsDataSheet!$BUH$121</c:f>
                  <c:strCache>
                    <c:ptCount val="1"/>
                    <c:pt idx="0">
                      <c:v>-1,500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{2AB4F39A-FB8C-410C-86D0-D562517CB5B7}</c15:txfldGUID>
                      <c15:f>ChartsDataSheet!$BUH$121</c15:f>
                      <c15:dlblFieldTableCache>
                        <c:ptCount val="1"/>
                        <c:pt idx="0">
                          <c:v>-1,500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4A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ChartsDataSheet!$BUH$119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ChartsDataSheet!$BUH$120</c:f>
              <c:numCache>
                <c:formatCode>"+"#,##0;"-"#,##0</c:formatCode>
                <c:ptCount val="1"/>
                <c:pt idx="0">
                  <c:v>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3043-499D-8D40-8B87C7601217}"/>
            </c:ext>
          </c:extLst>
        </c:ser>
        <c:ser>
          <c:idx val="39"/>
          <c:order val="39"/>
          <c:tx>
            <c:strRef>
              <c:f>ChartsDataSheet!$BUI$118</c:f>
              <c:strCache>
                <c:ptCount val="1"/>
                <c:pt idx="0">
                  <c:v>Var 2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ChartsDataSheet!$BUI$121</c:f>
                  <c:strCache>
                    <c:ptCount val="1"/>
                    <c:pt idx="0">
                      <c:v>-1,741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{DAEA588B-8E4B-43CE-982A-AC7F0AFA9B31}</c15:txfldGUID>
                      <c15:f>ChartsDataSheet!$BUI$121</c15:f>
                      <c15:dlblFieldTableCache>
                        <c:ptCount val="1"/>
                        <c:pt idx="0">
                          <c:v>-1,741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4C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ChartsDataSheet!$BUI$119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ChartsDataSheet!$BUI$120</c:f>
              <c:numCache>
                <c:formatCode>"+"#,##0;"-"#,##0</c:formatCode>
                <c:ptCount val="1"/>
                <c:pt idx="0">
                  <c:v>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3043-499D-8D40-8B87C7601217}"/>
            </c:ext>
          </c:extLst>
        </c:ser>
        <c:ser>
          <c:idx val="40"/>
          <c:order val="40"/>
          <c:tx>
            <c:strRef>
              <c:f>ChartsDataSheet!$BUJ$118</c:f>
              <c:strCache>
                <c:ptCount val="1"/>
                <c:pt idx="0">
                  <c:v>Var 3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ChartsDataSheet!$BUJ$121</c:f>
                  <c:strCache>
                    <c:ptCount val="1"/>
                    <c:pt idx="0">
                      <c:v>-1,260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{840F93AC-E639-4DD6-8997-E2BFBF43DB4C}</c15:txfldGUID>
                      <c15:f>ChartsDataSheet!$BUJ$121</c15:f>
                      <c15:dlblFieldTableCache>
                        <c:ptCount val="1"/>
                        <c:pt idx="0">
                          <c:v>-1,260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4E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ChartsDataSheet!$BUJ$119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ChartsDataSheet!$BUJ$120</c:f>
              <c:numCache>
                <c:formatCode>"+"#,##0;"-"#,##0</c:formatCode>
                <c:ptCount val="1"/>
                <c:pt idx="0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3043-499D-8D40-8B87C7601217}"/>
            </c:ext>
          </c:extLst>
        </c:ser>
        <c:ser>
          <c:idx val="41"/>
          <c:order val="41"/>
          <c:tx>
            <c:strRef>
              <c:f>ChartsDataSheet!$BUK$118</c:f>
              <c:strCache>
                <c:ptCount val="1"/>
                <c:pt idx="0">
                  <c:v>Var 4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ChartsDataSheet!$BUK$121</c:f>
                  <c:strCache>
                    <c:ptCount val="1"/>
                    <c:pt idx="0">
                      <c:v>-2,126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{1FF38EB3-7BA8-4241-A619-272D7EFB050B}</c15:txfldGUID>
                      <c15:f>ChartsDataSheet!$BUK$121</c15:f>
                      <c15:dlblFieldTableCache>
                        <c:ptCount val="1"/>
                        <c:pt idx="0">
                          <c:v>-2,126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50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ChartsDataSheet!$BUK$119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ChartsDataSheet!$BUK$120</c:f>
              <c:numCache>
                <c:formatCode>"+"#,##0;"-"#,##0</c:formatCode>
                <c:ptCount val="1"/>
                <c:pt idx="0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3043-499D-8D40-8B87C7601217}"/>
            </c:ext>
          </c:extLst>
        </c:ser>
        <c:ser>
          <c:idx val="42"/>
          <c:order val="42"/>
          <c:tx>
            <c:strRef>
              <c:f>ChartsDataSheet!$BUL$118</c:f>
              <c:strCache>
                <c:ptCount val="1"/>
                <c:pt idx="0">
                  <c:v>Var 5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ChartsDataSheet!$BUL$121</c:f>
                  <c:strCache>
                    <c:ptCount val="1"/>
                    <c:pt idx="0">
                      <c:v>-1,821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{C37DDDF7-E3BF-44B5-8B74-307554B910C3}</c15:txfldGUID>
                      <c15:f>ChartsDataSheet!$BUL$121</c15:f>
                      <c15:dlblFieldTableCache>
                        <c:ptCount val="1"/>
                        <c:pt idx="0">
                          <c:v>-1,821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52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ChartsDataSheet!$BUL$119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ChartsDataSheet!$BUL$120</c:f>
              <c:numCache>
                <c:formatCode>"+"#,##0;"-"#,##0</c:formatCode>
                <c:ptCount val="1"/>
                <c:pt idx="0">
                  <c:v>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3043-499D-8D40-8B87C7601217}"/>
            </c:ext>
          </c:extLst>
        </c:ser>
        <c:ser>
          <c:idx val="43"/>
          <c:order val="43"/>
          <c:tx>
            <c:strRef>
              <c:f>ChartsDataSheet!$BUM$118</c:f>
              <c:strCache>
                <c:ptCount val="1"/>
                <c:pt idx="0">
                  <c:v>Var 6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ChartsDataSheet!$BUM$121</c:f>
                  <c:strCache>
                    <c:ptCount val="1"/>
                    <c:pt idx="0">
                      <c:v>-2,207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{4C94DE7B-0EDE-4222-A061-4364C11EB586}</c15:txfldGUID>
                      <c15:f>ChartsDataSheet!$BUM$121</c15:f>
                      <c15:dlblFieldTableCache>
                        <c:ptCount val="1"/>
                        <c:pt idx="0">
                          <c:v>-2,207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54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ChartsDataSheet!$BUM$119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ChartsDataSheet!$BUM$120</c:f>
              <c:numCache>
                <c:formatCode>"+"#,##0;"-"#,##0</c:formatCode>
                <c:ptCount val="1"/>
                <c:pt idx="0">
                  <c:v>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3043-499D-8D40-8B87C7601217}"/>
            </c:ext>
          </c:extLst>
        </c:ser>
        <c:ser>
          <c:idx val="44"/>
          <c:order val="44"/>
          <c:tx>
            <c:strRef>
              <c:f>ChartsDataSheet!$BUN$118</c:f>
              <c:strCache>
                <c:ptCount val="1"/>
                <c:pt idx="0">
                  <c:v>Var 7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ChartsDataSheet!$BUN$121</c:f>
                  <c:strCache>
                    <c:ptCount val="1"/>
                    <c:pt idx="0">
                      <c:v>-2,080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{2F2B9C0E-2CA3-4BDF-A9C6-5C62AE4346F5}</c15:txfldGUID>
                      <c15:f>ChartsDataSheet!$BUN$121</c15:f>
                      <c15:dlblFieldTableCache>
                        <c:ptCount val="1"/>
                        <c:pt idx="0">
                          <c:v>-2,080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56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ChartsDataSheet!$BUN$119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ChartsDataSheet!$BUN$120</c:f>
              <c:numCache>
                <c:formatCode>"+"#,##0;"-"#,##0</c:formatCode>
                <c:ptCount val="1"/>
                <c:pt idx="0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3043-499D-8D40-8B87C7601217}"/>
            </c:ext>
          </c:extLst>
        </c:ser>
        <c:ser>
          <c:idx val="45"/>
          <c:order val="45"/>
          <c:tx>
            <c:strRef>
              <c:f>ChartsDataSheet!$BUO$118</c:f>
              <c:strCache>
                <c:ptCount val="1"/>
                <c:pt idx="0">
                  <c:v>Var 8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ChartsDataSheet!$BUO$121</c:f>
                  <c:strCache>
                    <c:ptCount val="1"/>
                    <c:pt idx="0">
                      <c:v>-1,013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{D2A2E21E-FD5E-4FDD-A6E4-312BCFBD246A}</c15:txfldGUID>
                      <c15:f>ChartsDataSheet!$BUO$121</c15:f>
                      <c15:dlblFieldTableCache>
                        <c:ptCount val="1"/>
                        <c:pt idx="0">
                          <c:v>-1,013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58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ChartsDataSheet!$BUO$119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ChartsDataSheet!$BUO$120</c:f>
              <c:numCache>
                <c:formatCode>"+"#,##0;"-"#,##0</c:formatCode>
                <c:ptCount val="1"/>
                <c:pt idx="0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3043-499D-8D40-8B87C7601217}"/>
            </c:ext>
          </c:extLst>
        </c:ser>
        <c:ser>
          <c:idx val="46"/>
          <c:order val="46"/>
          <c:tx>
            <c:strRef>
              <c:f>ChartsDataSheet!$BUP$118</c:f>
              <c:strCache>
                <c:ptCount val="1"/>
                <c:pt idx="0">
                  <c:v>Var 9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ChartsDataSheet!$BUP$121</c:f>
                  <c:strCache>
                    <c:ptCount val="1"/>
                    <c:pt idx="0">
                      <c:v>-1,936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{7914D6EB-39FA-49C0-9E29-986DAB39BAEB}</c15:txfldGUID>
                      <c15:f>ChartsDataSheet!$BUP$121</c15:f>
                      <c15:dlblFieldTableCache>
                        <c:ptCount val="1"/>
                        <c:pt idx="0">
                          <c:v>-1,936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5A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ChartsDataSheet!$BUP$119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ChartsDataSheet!$BUP$120</c:f>
              <c:numCache>
                <c:formatCode>"+"#,##0;"-"#,##0</c:formatCode>
                <c:ptCount val="1"/>
                <c:pt idx="0">
                  <c:v>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3043-499D-8D40-8B87C7601217}"/>
            </c:ext>
          </c:extLst>
        </c:ser>
        <c:ser>
          <c:idx val="47"/>
          <c:order val="47"/>
          <c:tx>
            <c:strRef>
              <c:f>ChartsDataSheet!$BUQ$118</c:f>
              <c:strCache>
                <c:ptCount val="1"/>
                <c:pt idx="0">
                  <c:v>Var 10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ChartsDataSheet!$BUQ$121</c:f>
                  <c:strCache>
                    <c:ptCount val="1"/>
                    <c:pt idx="0">
                      <c:v>-2,245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{CD28020D-CB93-4B18-91D1-B77DED30F72E}</c15:txfldGUID>
                      <c15:f>ChartsDataSheet!$BUQ$121</c15:f>
                      <c15:dlblFieldTableCache>
                        <c:ptCount val="1"/>
                        <c:pt idx="0">
                          <c:v>-2,245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5C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ChartsDataSheet!$BUQ$119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ChartsDataSheet!$BUQ$120</c:f>
              <c:numCache>
                <c:formatCode>"+"#,##0;"-"#,##0</c:formatCode>
                <c:ptCount val="1"/>
                <c:pt idx="0">
                  <c:v>5184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3043-499D-8D40-8B87C7601217}"/>
            </c:ext>
          </c:extLst>
        </c:ser>
        <c:ser>
          <c:idx val="48"/>
          <c:order val="48"/>
          <c:tx>
            <c:strRef>
              <c:f>ChartsDataSheet!$BUR$118</c:f>
              <c:strCache>
                <c:ptCount val="1"/>
                <c:pt idx="0">
                  <c:v>Var 11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ChartsDataSheet!$BUR$121</c:f>
                  <c:strCache>
                    <c:ptCount val="1"/>
                    <c:pt idx="0">
                      <c:v>-2,006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{F5115402-396F-4FB9-9076-5635E2013B96}</c15:txfldGUID>
                      <c15:f>ChartsDataSheet!$BUR$121</c15:f>
                      <c15:dlblFieldTableCache>
                        <c:ptCount val="1"/>
                        <c:pt idx="0">
                          <c:v>-2,006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5E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ChartsDataSheet!$BUR$119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ChartsDataSheet!$BUR$120</c:f>
              <c:numCache>
                <c:formatCode>"+"#,##0;"-"#,##0</c:formatCode>
                <c:ptCount val="1"/>
                <c:pt idx="0">
                  <c:v>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3043-499D-8D40-8B87C7601217}"/>
            </c:ext>
          </c:extLst>
        </c:ser>
        <c:ser>
          <c:idx val="49"/>
          <c:order val="49"/>
          <c:tx>
            <c:strRef>
              <c:f>ChartsDataSheet!$BUS$118</c:f>
              <c:strCache>
                <c:ptCount val="1"/>
                <c:pt idx="0">
                  <c:v>Var 12</c:v>
                </c:pt>
              </c:strCache>
            </c:strRef>
          </c:tx>
          <c:spPr>
            <a:ln w="381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ChartsDataSheet!$BUS$121</c:f>
                  <c:strCache>
                    <c:ptCount val="1"/>
                    <c:pt idx="0">
                      <c:v>-1,957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{F23802CF-85E8-4809-88A4-623E6D1E87D3}</c15:txfldGUID>
                      <c15:f>ChartsDataSheet!$BUS$121</c15:f>
                      <c15:dlblFieldTableCache>
                        <c:ptCount val="1"/>
                        <c:pt idx="0">
                          <c:v>-1,957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60-3043-499D-8D40-8B87C7601217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ChartsDataSheet!$BUS$119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ChartsDataSheet!$BUS$120</c:f>
              <c:numCache>
                <c:formatCode>"+"#,##0;"-"#,##0</c:formatCode>
                <c:ptCount val="1"/>
                <c:pt idx="0">
                  <c:v>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3043-499D-8D40-8B87C760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8384"/>
        <c:axId val="115528928"/>
      </c:scatterChart>
      <c:catAx>
        <c:axId val="1155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28928"/>
        <c:crosses val="autoZero"/>
        <c:auto val="1"/>
        <c:lblAlgn val="ctr"/>
        <c:lblOffset val="0"/>
        <c:noMultiLvlLbl val="0"/>
      </c:catAx>
      <c:valAx>
        <c:axId val="115528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528384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8-851E-4A76-80C3-8280BB0221F6}"/>
              </c:ext>
            </c:extLst>
          </c:dPt>
          <c:dPt>
            <c:idx val="1"/>
            <c:bubble3D val="0"/>
            <c:spPr>
              <a:solidFill>
                <a:srgbClr val="435361"/>
              </a:solidFill>
            </c:spPr>
            <c:extLst>
              <c:ext xmlns:c16="http://schemas.microsoft.com/office/drawing/2014/chart" uri="{C3380CC4-5D6E-409C-BE32-E72D297353CC}">
                <c16:uniqueId val="{00000009-851E-4A76-80C3-8280BB0221F6}"/>
              </c:ext>
            </c:extLst>
          </c:dPt>
          <c:val>
            <c:numRef>
              <c:f>calc!$C$42:$C$43</c:f>
              <c:numCache>
                <c:formatCode>0%</c:formatCode>
                <c:ptCount val="2"/>
                <c:pt idx="0">
                  <c:v>0.93915085110545882</c:v>
                </c:pt>
                <c:pt idx="1">
                  <c:v>6.0849148894541183E-2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E-4A76-80C3-8280BB0221F6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rgbClr val="01B1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E-4A76-80C3-8280BB0221F6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1E-4A76-80C3-8280BB0221F6}"/>
              </c:ext>
            </c:extLst>
          </c:dPt>
          <c:val>
            <c:numRef>
              <c:f>calc!$C$42:$C$43</c:f>
              <c:numCache>
                <c:formatCode>0%</c:formatCode>
                <c:ptCount val="2"/>
                <c:pt idx="0">
                  <c:v>0.93915085110545882</c:v>
                </c:pt>
                <c:pt idx="1">
                  <c:v>6.0849148894541183E-2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E-4A76-80C3-8280BB02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BB62-4CAB-905B-A6D6C3463D81}"/>
              </c:ext>
            </c:extLst>
          </c:dPt>
          <c:dPt>
            <c:idx val="1"/>
            <c:bubble3D val="0"/>
            <c:spPr>
              <a:solidFill>
                <a:srgbClr val="435361"/>
              </a:solidFill>
            </c:spPr>
            <c:extLst>
              <c:ext xmlns:c16="http://schemas.microsoft.com/office/drawing/2014/chart" uri="{C3380CC4-5D6E-409C-BE32-E72D297353CC}">
                <c16:uniqueId val="{00000003-BB62-4CAB-905B-A6D6C3463D81}"/>
              </c:ext>
            </c:extLst>
          </c:dPt>
          <c:val>
            <c:numRef>
              <c:f>calc!$H$42:$H$43</c:f>
              <c:numCache>
                <c:formatCode>0%</c:formatCode>
                <c:ptCount val="2"/>
                <c:pt idx="0">
                  <c:v>0.83260751224823082</c:v>
                </c:pt>
                <c:pt idx="1">
                  <c:v>0.16739248775176918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62-4CAB-905B-A6D6C3463D81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rgbClr val="01B1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B62-4CAB-905B-A6D6C3463D8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B62-4CAB-905B-A6D6C3463D81}"/>
              </c:ext>
            </c:extLst>
          </c:dPt>
          <c:val>
            <c:numRef>
              <c:f>calc!$H$42:$H$43</c:f>
              <c:numCache>
                <c:formatCode>0%</c:formatCode>
                <c:ptCount val="2"/>
                <c:pt idx="0">
                  <c:v>0.83260751224823082</c:v>
                </c:pt>
                <c:pt idx="1">
                  <c:v>0.16739248775176918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62-4CAB-905B-A6D6C346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01B1A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2-60DB-487D-A664-CC0B54562766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60DB-487D-A664-CC0B54562766}"/>
              </c:ext>
            </c:extLst>
          </c:dPt>
          <c:dLbls>
            <c:dLbl>
              <c:idx val="0"/>
              <c:layout>
                <c:manualLayout>
                  <c:x val="-0.17612031733241465"/>
                  <c:y val="-0.22018756721563967"/>
                </c:manualLayout>
              </c:layout>
              <c:tx>
                <c:strRef>
                  <c:f>calc!$G$19</c:f>
                  <c:strCache>
                    <c:ptCount val="1"/>
                    <c:pt idx="0">
                      <c:v>15.4%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600" b="1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770938314424566"/>
                      <c:h val="0.2248218882587539"/>
                    </c:manualLayout>
                  </c15:layout>
                  <c15:dlblFieldTable>
                    <c15:dlblFTEntry>
                      <c15:txfldGUID>{41248A30-EC41-434D-B240-5C5CCF801A2F}</c15:txfldGUID>
                      <c15:f>calc!$G$19</c15:f>
                      <c15:dlblFieldTableCache>
                        <c:ptCount val="1"/>
                        <c:pt idx="0">
                          <c:v>15.4%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0DB-487D-A664-CC0B545627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DB-487D-A664-CC0B5456276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ChartsDataSheet!$CJU$3:$CJV$3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B-487D-A664-CC0B54562766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FB5A56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60DB-487D-A664-CC0B54562766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60DB-487D-A664-CC0B54562766}"/>
              </c:ext>
            </c:extLst>
          </c:dPt>
          <c:val>
            <c:numRef>
              <c:f>ChartsDataSheet!$CJY$3:$CJZ$3</c:f>
              <c:numCache>
                <c:formatCode>General</c:formatCode>
                <c:ptCount val="2"/>
                <c:pt idx="0">
                  <c:v>0.68016194331983804</c:v>
                </c:pt>
                <c:pt idx="1">
                  <c:v>0.31983805668016196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DB-487D-A664-CC0B5456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2"/>
      </c:doughnutChart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2705644053027623E-2"/>
          <c:y val="3.6656487516065095E-2"/>
          <c:w val="0.96729435594697233"/>
          <c:h val="0.96334351248393491"/>
        </c:manualLayout>
      </c:layout>
      <c:barChart>
        <c:barDir val="col"/>
        <c:grouping val="clustered"/>
        <c:varyColors val="0"/>
        <c:ser>
          <c:idx val="0"/>
          <c:order val="0"/>
          <c:tx>
            <c:v>Plan</c:v>
          </c:tx>
          <c:spPr>
            <a:solidFill>
              <a:srgbClr val="BFBFBF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B-C2DE-401B-B3B3-A60054A89C9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C-C2DE-401B-B3B3-A60054A89C9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D-C2DE-401B-B3B3-A60054A89C9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E-C2DE-401B-B3B3-A60054A89C9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4F-C2DE-401B-B3B3-A60054A89C9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0-C2DE-401B-B3B3-A60054A89C9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1-C2DE-401B-B3B3-A60054A89C99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2-C2DE-401B-B3B3-A60054A89C99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3-C2DE-401B-B3B3-A60054A89C99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4-C2DE-401B-B3B3-A60054A89C99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5-C2DE-401B-B3B3-A60054A89C99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56-C2DE-401B-B3B3-A60054A89C9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ChartsDataSheet!$BUH$92:$BUS$92</c:f>
              <c:numCache>
                <c:formatCode>General</c:formatCode>
                <c:ptCount val="12"/>
              </c:numCache>
            </c:numRef>
          </c:cat>
          <c:val>
            <c:numRef>
              <c:f>ChartsDataSheet!$BUH$93:$BUS$93</c:f>
              <c:numCache>
                <c:formatCode>General</c:formatCode>
                <c:ptCount val="12"/>
                <c:pt idx="0">
                  <c:v>4501</c:v>
                </c:pt>
                <c:pt idx="1">
                  <c:v>4800</c:v>
                </c:pt>
                <c:pt idx="2">
                  <c:v>4300</c:v>
                </c:pt>
                <c:pt idx="3">
                  <c:v>5100</c:v>
                </c:pt>
                <c:pt idx="4">
                  <c:v>4800</c:v>
                </c:pt>
                <c:pt idx="5">
                  <c:v>5200</c:v>
                </c:pt>
                <c:pt idx="6">
                  <c:v>5100</c:v>
                </c:pt>
                <c:pt idx="7">
                  <c:v>4100</c:v>
                </c:pt>
                <c:pt idx="8">
                  <c:v>5200</c:v>
                </c:pt>
                <c:pt idx="9">
                  <c:v>5184</c:v>
                </c:pt>
                <c:pt idx="10">
                  <c:v>4800</c:v>
                </c:pt>
                <c:pt idx="11">
                  <c:v>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E-401B-B3B3-A60054A8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33280"/>
        <c:axId val="115538176"/>
      </c:barChart>
      <c:scatterChart>
        <c:scatterStyle val="lineMarker"/>
        <c:varyColors val="0"/>
        <c:ser>
          <c:idx val="1"/>
          <c:order val="1"/>
          <c:tx>
            <c:v>Zero line</c:v>
          </c:tx>
          <c:spPr>
            <a:ln w="63500" cmpd="sng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ChartsDataSheet!$BUH$115:$BUS$115</c:f>
              <c:numCache>
                <c:formatCode>General</c:formatCode>
                <c:ptCount val="12"/>
                <c:pt idx="0">
                  <c:v>0.77</c:v>
                </c:pt>
                <c:pt idx="1">
                  <c:v>2.2200000000000002</c:v>
                </c:pt>
                <c:pt idx="2">
                  <c:v>3.22</c:v>
                </c:pt>
                <c:pt idx="3">
                  <c:v>4.22</c:v>
                </c:pt>
                <c:pt idx="4">
                  <c:v>5.22</c:v>
                </c:pt>
                <c:pt idx="5">
                  <c:v>6.22</c:v>
                </c:pt>
                <c:pt idx="6">
                  <c:v>7.22</c:v>
                </c:pt>
                <c:pt idx="7">
                  <c:v>8.2200000000000006</c:v>
                </c:pt>
                <c:pt idx="8">
                  <c:v>9.2200000000000006</c:v>
                </c:pt>
                <c:pt idx="9">
                  <c:v>10.220000000000001</c:v>
                </c:pt>
                <c:pt idx="10">
                  <c:v>11.22</c:v>
                </c:pt>
                <c:pt idx="11">
                  <c:v>12.22</c:v>
                </c:pt>
              </c:numCache>
            </c:numRef>
          </c:xVal>
          <c:yVal>
            <c:numRef>
              <c:f>ChartsDataSheet!$BUH$116:$BUS$116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E-401B-B3B3-A60054A89C99}"/>
            </c:ext>
          </c:extLst>
        </c:ser>
        <c:ser>
          <c:idx val="2"/>
          <c:order val="2"/>
          <c:tx>
            <c:strRef>
              <c:f>ChartsDataSheet!$BUH$109</c:f>
              <c:strCache>
                <c:ptCount val="1"/>
                <c:pt idx="0">
                  <c:v>Actual 1</c:v>
                </c:pt>
              </c:strCache>
            </c:strRef>
          </c:tx>
          <c:spPr>
            <a:ln w="381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ChartsDataSheet!$BUH$110:$BUH$111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xVal>
          <c:yVal>
            <c:numRef>
              <c:f>ChartsDataSheet!$BUH$112:$BUH$113</c:f>
              <c:numCache>
                <c:formatCode>General</c:formatCode>
                <c:ptCount val="2"/>
                <c:pt idx="0">
                  <c:v>0</c:v>
                </c:pt>
                <c:pt idx="1">
                  <c:v>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E-401B-B3B3-A60054A89C99}"/>
            </c:ext>
          </c:extLst>
        </c:ser>
        <c:ser>
          <c:idx val="3"/>
          <c:order val="3"/>
          <c:tx>
            <c:strRef>
              <c:f>ChartsDataSheet!$BUI$109</c:f>
              <c:strCache>
                <c:ptCount val="1"/>
                <c:pt idx="0">
                  <c:v>Actual 2</c:v>
                </c:pt>
              </c:strCache>
            </c:strRef>
          </c:tx>
          <c:spPr>
            <a:ln w="381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ChartsDataSheet!$BUI$110:$BUI$111</c:f>
              <c:numCache>
                <c:formatCode>General</c:formatCode>
                <c:ptCount val="2"/>
                <c:pt idx="0">
                  <c:v>1.75</c:v>
                </c:pt>
                <c:pt idx="1">
                  <c:v>1.75</c:v>
                </c:pt>
              </c:numCache>
            </c:numRef>
          </c:xVal>
          <c:yVal>
            <c:numRef>
              <c:f>ChartsDataSheet!$BUI$112:$BUI$113</c:f>
              <c:numCache>
                <c:formatCode>General</c:formatCode>
                <c:ptCount val="2"/>
                <c:pt idx="0">
                  <c:v>0</c:v>
                </c:pt>
                <c:pt idx="1">
                  <c:v>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DE-401B-B3B3-A60054A89C99}"/>
            </c:ext>
          </c:extLst>
        </c:ser>
        <c:ser>
          <c:idx val="4"/>
          <c:order val="4"/>
          <c:tx>
            <c:strRef>
              <c:f>ChartsDataSheet!$BUJ$109</c:f>
              <c:strCache>
                <c:ptCount val="1"/>
                <c:pt idx="0">
                  <c:v>Actual 3</c:v>
                </c:pt>
              </c:strCache>
            </c:strRef>
          </c:tx>
          <c:spPr>
            <a:ln w="381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ChartsDataSheet!$BUJ$110:$BUJ$111</c:f>
              <c:numCache>
                <c:formatCode>General</c:formatCode>
                <c:ptCount val="2"/>
                <c:pt idx="0">
                  <c:v>2.75</c:v>
                </c:pt>
                <c:pt idx="1">
                  <c:v>2.75</c:v>
                </c:pt>
              </c:numCache>
            </c:numRef>
          </c:xVal>
          <c:yVal>
            <c:numRef>
              <c:f>ChartsDataSheet!$BUJ$112:$BUJ$113</c:f>
              <c:numCache>
                <c:formatCode>General</c:formatCode>
                <c:ptCount val="2"/>
                <c:pt idx="0">
                  <c:v>0</c:v>
                </c:pt>
                <c:pt idx="1">
                  <c:v>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DE-401B-B3B3-A60054A89C99}"/>
            </c:ext>
          </c:extLst>
        </c:ser>
        <c:ser>
          <c:idx val="5"/>
          <c:order val="5"/>
          <c:tx>
            <c:strRef>
              <c:f>ChartsDataSheet!$BUK$109</c:f>
              <c:strCache>
                <c:ptCount val="1"/>
                <c:pt idx="0">
                  <c:v>Actual 4</c:v>
                </c:pt>
              </c:strCache>
            </c:strRef>
          </c:tx>
          <c:spPr>
            <a:ln w="381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ChartsDataSheet!$BUK$110:$BUK$111</c:f>
              <c:numCache>
                <c:formatCode>General</c:formatCode>
                <c:ptCount val="2"/>
                <c:pt idx="0">
                  <c:v>3.75</c:v>
                </c:pt>
                <c:pt idx="1">
                  <c:v>3.75</c:v>
                </c:pt>
              </c:numCache>
            </c:numRef>
          </c:xVal>
          <c:yVal>
            <c:numRef>
              <c:f>ChartsDataSheet!$BUK$112:$BUK$113</c:f>
              <c:numCache>
                <c:formatCode>General</c:formatCode>
                <c:ptCount val="2"/>
                <c:pt idx="0">
                  <c:v>0</c:v>
                </c:pt>
                <c:pt idx="1">
                  <c:v>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DE-401B-B3B3-A60054A89C99}"/>
            </c:ext>
          </c:extLst>
        </c:ser>
        <c:ser>
          <c:idx val="6"/>
          <c:order val="6"/>
          <c:tx>
            <c:strRef>
              <c:f>ChartsDataSheet!$BUL$109</c:f>
              <c:strCache>
                <c:ptCount val="1"/>
                <c:pt idx="0">
                  <c:v>Actual 5</c:v>
                </c:pt>
              </c:strCache>
            </c:strRef>
          </c:tx>
          <c:spPr>
            <a:ln w="381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ChartsDataSheet!$BUL$110:$BUL$111</c:f>
              <c:numCache>
                <c:formatCode>General</c:formatCode>
                <c:ptCount val="2"/>
                <c:pt idx="0">
                  <c:v>4.75</c:v>
                </c:pt>
                <c:pt idx="1">
                  <c:v>4.75</c:v>
                </c:pt>
              </c:numCache>
            </c:numRef>
          </c:xVal>
          <c:yVal>
            <c:numRef>
              <c:f>ChartsDataSheet!$BUL$112:$BUL$113</c:f>
              <c:numCache>
                <c:formatCode>General</c:formatCode>
                <c:ptCount val="2"/>
                <c:pt idx="0">
                  <c:v>0</c:v>
                </c:pt>
                <c:pt idx="1">
                  <c:v>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DE-401B-B3B3-A60054A89C99}"/>
            </c:ext>
          </c:extLst>
        </c:ser>
        <c:ser>
          <c:idx val="7"/>
          <c:order val="7"/>
          <c:tx>
            <c:strRef>
              <c:f>ChartsDataSheet!$BUM$109</c:f>
              <c:strCache>
                <c:ptCount val="1"/>
                <c:pt idx="0">
                  <c:v>Actual 6</c:v>
                </c:pt>
              </c:strCache>
            </c:strRef>
          </c:tx>
          <c:spPr>
            <a:ln w="381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ChartsDataSheet!$BUM$110:$BUM$111</c:f>
              <c:numCache>
                <c:formatCode>General</c:formatCode>
                <c:ptCount val="2"/>
                <c:pt idx="0">
                  <c:v>5.75</c:v>
                </c:pt>
                <c:pt idx="1">
                  <c:v>5.75</c:v>
                </c:pt>
              </c:numCache>
            </c:numRef>
          </c:xVal>
          <c:yVal>
            <c:numRef>
              <c:f>ChartsDataSheet!$BUM$112:$BUM$113</c:f>
              <c:numCache>
                <c:formatCode>General</c:formatCode>
                <c:ptCount val="2"/>
                <c:pt idx="0">
                  <c:v>0</c:v>
                </c:pt>
                <c:pt idx="1">
                  <c:v>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2DE-401B-B3B3-A60054A89C99}"/>
            </c:ext>
          </c:extLst>
        </c:ser>
        <c:ser>
          <c:idx val="8"/>
          <c:order val="8"/>
          <c:tx>
            <c:strRef>
              <c:f>ChartsDataSheet!$BUN$109</c:f>
              <c:strCache>
                <c:ptCount val="1"/>
                <c:pt idx="0">
                  <c:v>Actual 7</c:v>
                </c:pt>
              </c:strCache>
            </c:strRef>
          </c:tx>
          <c:spPr>
            <a:ln w="381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ChartsDataSheet!$BUN$110:$BUN$111</c:f>
              <c:numCache>
                <c:formatCode>General</c:formatCode>
                <c:ptCount val="2"/>
                <c:pt idx="0">
                  <c:v>6.75</c:v>
                </c:pt>
                <c:pt idx="1">
                  <c:v>6.75</c:v>
                </c:pt>
              </c:numCache>
            </c:numRef>
          </c:xVal>
          <c:yVal>
            <c:numRef>
              <c:f>ChartsDataSheet!$BUN$112:$BUN$113</c:f>
              <c:numCache>
                <c:formatCode>General</c:formatCode>
                <c:ptCount val="2"/>
                <c:pt idx="0">
                  <c:v>0</c:v>
                </c:pt>
                <c:pt idx="1">
                  <c:v>3020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2DE-401B-B3B3-A60054A89C99}"/>
            </c:ext>
          </c:extLst>
        </c:ser>
        <c:ser>
          <c:idx val="9"/>
          <c:order val="9"/>
          <c:tx>
            <c:strRef>
              <c:f>ChartsDataSheet!$BUO$109</c:f>
              <c:strCache>
                <c:ptCount val="1"/>
                <c:pt idx="0">
                  <c:v>Actual 8</c:v>
                </c:pt>
              </c:strCache>
            </c:strRef>
          </c:tx>
          <c:spPr>
            <a:ln w="381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ChartsDataSheet!$BUO$110:$BUO$111</c:f>
              <c:numCache>
                <c:formatCode>General</c:formatCode>
                <c:ptCount val="2"/>
                <c:pt idx="0">
                  <c:v>7.75</c:v>
                </c:pt>
                <c:pt idx="1">
                  <c:v>7.75</c:v>
                </c:pt>
              </c:numCache>
            </c:numRef>
          </c:xVal>
          <c:yVal>
            <c:numRef>
              <c:f>ChartsDataSheet!$BUO$112:$BUO$113</c:f>
              <c:numCache>
                <c:formatCode>General</c:formatCode>
                <c:ptCount val="2"/>
                <c:pt idx="0">
                  <c:v>0</c:v>
                </c:pt>
                <c:pt idx="1">
                  <c:v>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2DE-401B-B3B3-A60054A89C99}"/>
            </c:ext>
          </c:extLst>
        </c:ser>
        <c:ser>
          <c:idx val="10"/>
          <c:order val="10"/>
          <c:tx>
            <c:strRef>
              <c:f>ChartsDataSheet!$BUP$109</c:f>
              <c:strCache>
                <c:ptCount val="1"/>
                <c:pt idx="0">
                  <c:v>Actual 9</c:v>
                </c:pt>
              </c:strCache>
            </c:strRef>
          </c:tx>
          <c:spPr>
            <a:ln w="381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ChartsDataSheet!$BUP$110:$BUP$111</c:f>
              <c:numCache>
                <c:formatCode>General</c:formatCode>
                <c:ptCount val="2"/>
                <c:pt idx="0">
                  <c:v>8.75</c:v>
                </c:pt>
                <c:pt idx="1">
                  <c:v>8.75</c:v>
                </c:pt>
              </c:numCache>
            </c:numRef>
          </c:xVal>
          <c:yVal>
            <c:numRef>
              <c:f>ChartsDataSheet!$BUP$112:$BUP$113</c:f>
              <c:numCache>
                <c:formatCode>General</c:formatCode>
                <c:ptCount val="2"/>
                <c:pt idx="0">
                  <c:v>0</c:v>
                </c:pt>
                <c:pt idx="1">
                  <c:v>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2DE-401B-B3B3-A60054A89C99}"/>
            </c:ext>
          </c:extLst>
        </c:ser>
        <c:ser>
          <c:idx val="11"/>
          <c:order val="11"/>
          <c:tx>
            <c:strRef>
              <c:f>ChartsDataSheet!$BUQ$109</c:f>
              <c:strCache>
                <c:ptCount val="1"/>
                <c:pt idx="0">
                  <c:v>Actual 10</c:v>
                </c:pt>
              </c:strCache>
            </c:strRef>
          </c:tx>
          <c:spPr>
            <a:ln w="381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ChartsDataSheet!$BUQ$110:$BUQ$111</c:f>
              <c:numCache>
                <c:formatCode>General</c:formatCode>
                <c:ptCount val="2"/>
                <c:pt idx="0">
                  <c:v>9.75</c:v>
                </c:pt>
                <c:pt idx="1">
                  <c:v>9.75</c:v>
                </c:pt>
              </c:numCache>
            </c:numRef>
          </c:xVal>
          <c:yVal>
            <c:numRef>
              <c:f>ChartsDataSheet!$BUQ$112:$BUQ$113</c:f>
              <c:numCache>
                <c:formatCode>General</c:formatCode>
                <c:ptCount val="2"/>
                <c:pt idx="0">
                  <c:v>0</c:v>
                </c:pt>
                <c:pt idx="1">
                  <c:v>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2DE-401B-B3B3-A60054A89C99}"/>
            </c:ext>
          </c:extLst>
        </c:ser>
        <c:ser>
          <c:idx val="12"/>
          <c:order val="12"/>
          <c:tx>
            <c:strRef>
              <c:f>ChartsDataSheet!$BUR$109</c:f>
              <c:strCache>
                <c:ptCount val="1"/>
                <c:pt idx="0">
                  <c:v>Actual 11</c:v>
                </c:pt>
              </c:strCache>
            </c:strRef>
          </c:tx>
          <c:spPr>
            <a:ln w="38100" cmpd="sng">
              <a:solidFill>
                <a:srgbClr val="01B1A3"/>
              </a:solidFill>
              <a:headEnd w="lg" len="lg"/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ChartsDataSheet!$BUR$110:$BUR$111</c:f>
              <c:numCache>
                <c:formatCode>General</c:formatCode>
                <c:ptCount val="2"/>
                <c:pt idx="0">
                  <c:v>10.75</c:v>
                </c:pt>
                <c:pt idx="1">
                  <c:v>10.75</c:v>
                </c:pt>
              </c:numCache>
            </c:numRef>
          </c:xVal>
          <c:yVal>
            <c:numRef>
              <c:f>ChartsDataSheet!$BUR$112:$BUR$113</c:f>
              <c:numCache>
                <c:formatCode>General</c:formatCode>
                <c:ptCount val="2"/>
                <c:pt idx="0">
                  <c:v>0</c:v>
                </c:pt>
                <c:pt idx="1">
                  <c:v>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2DE-401B-B3B3-A60054A89C99}"/>
            </c:ext>
          </c:extLst>
        </c:ser>
        <c:ser>
          <c:idx val="13"/>
          <c:order val="13"/>
          <c:tx>
            <c:strRef>
              <c:f>ChartsDataSheet!$BUS$109</c:f>
              <c:strCache>
                <c:ptCount val="1"/>
                <c:pt idx="0">
                  <c:v>Actual 12</c:v>
                </c:pt>
              </c:strCache>
            </c:strRef>
          </c:tx>
          <c:spPr>
            <a:ln w="38100" cmpd="sng">
              <a:solidFill>
                <a:srgbClr val="01B1A3"/>
              </a:solidFill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ChartsDataSheet!$BUS$110:$BUS$111</c:f>
              <c:numCache>
                <c:formatCode>General</c:formatCode>
                <c:ptCount val="2"/>
                <c:pt idx="0">
                  <c:v>11.75</c:v>
                </c:pt>
                <c:pt idx="1">
                  <c:v>11.75</c:v>
                </c:pt>
              </c:numCache>
            </c:numRef>
          </c:xVal>
          <c:yVal>
            <c:numRef>
              <c:f>ChartsDataSheet!$BUS$112:$BUS$113</c:f>
              <c:numCache>
                <c:formatCode>General</c:formatCode>
                <c:ptCount val="2"/>
                <c:pt idx="0">
                  <c:v>0</c:v>
                </c:pt>
                <c:pt idx="1">
                  <c:v>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2DE-401B-B3B3-A60054A89C99}"/>
            </c:ext>
          </c:extLst>
        </c:ser>
        <c:ser>
          <c:idx val="14"/>
          <c:order val="14"/>
          <c:tx>
            <c:strRef>
              <c:f>ChartsDataSheet!$BUH$97</c:f>
              <c:strCache>
                <c:ptCount val="1"/>
                <c:pt idx="0">
                  <c:v>Green 1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ChartsDataSheet!$BUH$98:$BUH$99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ChartsDataSheet!$BUH$100:$BUH$101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2DE-401B-B3B3-A60054A89C99}"/>
            </c:ext>
          </c:extLst>
        </c:ser>
        <c:ser>
          <c:idx val="15"/>
          <c:order val="15"/>
          <c:tx>
            <c:strRef>
              <c:f>ChartsDataSheet!$BUI$97</c:f>
              <c:strCache>
                <c:ptCount val="1"/>
                <c:pt idx="0">
                  <c:v>Green 2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ChartsDataSheet!$BUI$98:$BUI$99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ChartsDataSheet!$BUI$100:$BUI$101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2DE-401B-B3B3-A60054A89C99}"/>
            </c:ext>
          </c:extLst>
        </c:ser>
        <c:ser>
          <c:idx val="16"/>
          <c:order val="16"/>
          <c:tx>
            <c:strRef>
              <c:f>ChartsDataSheet!$BUJ$97</c:f>
              <c:strCache>
                <c:ptCount val="1"/>
                <c:pt idx="0">
                  <c:v>Green 3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ChartsDataSheet!$BUJ$98:$BUJ$99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ChartsDataSheet!$BUJ$100:$BUJ$101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2DE-401B-B3B3-A60054A89C99}"/>
            </c:ext>
          </c:extLst>
        </c:ser>
        <c:ser>
          <c:idx val="17"/>
          <c:order val="17"/>
          <c:tx>
            <c:strRef>
              <c:f>ChartsDataSheet!$BUK$97</c:f>
              <c:strCache>
                <c:ptCount val="1"/>
                <c:pt idx="0">
                  <c:v>Green 4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ChartsDataSheet!$BUK$98:$BUK$99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ChartsDataSheet!$BUK$100:$BUK$101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2DE-401B-B3B3-A60054A89C99}"/>
            </c:ext>
          </c:extLst>
        </c:ser>
        <c:ser>
          <c:idx val="18"/>
          <c:order val="18"/>
          <c:tx>
            <c:strRef>
              <c:f>ChartsDataSheet!$BUL$97</c:f>
              <c:strCache>
                <c:ptCount val="1"/>
                <c:pt idx="0">
                  <c:v>Green 5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ChartsDataSheet!$BUL$98:$BUL$99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ChartsDataSheet!$BUL$100:$BUL$101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2DE-401B-B3B3-A60054A89C99}"/>
            </c:ext>
          </c:extLst>
        </c:ser>
        <c:ser>
          <c:idx val="19"/>
          <c:order val="19"/>
          <c:tx>
            <c:strRef>
              <c:f>ChartsDataSheet!$BUM$97</c:f>
              <c:strCache>
                <c:ptCount val="1"/>
                <c:pt idx="0">
                  <c:v>Green 6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ChartsDataSheet!$BUM$98:$BUM$99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ChartsDataSheet!$BUM$100:$BUM$101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2DE-401B-B3B3-A60054A89C99}"/>
            </c:ext>
          </c:extLst>
        </c:ser>
        <c:ser>
          <c:idx val="20"/>
          <c:order val="20"/>
          <c:tx>
            <c:strRef>
              <c:f>ChartsDataSheet!$BUN$97</c:f>
              <c:strCache>
                <c:ptCount val="1"/>
                <c:pt idx="0">
                  <c:v>Green 7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ChartsDataSheet!$BUN$98:$BUN$99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ChartsDataSheet!$BUN$100:$BUN$101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2DE-401B-B3B3-A60054A89C99}"/>
            </c:ext>
          </c:extLst>
        </c:ser>
        <c:ser>
          <c:idx val="21"/>
          <c:order val="21"/>
          <c:tx>
            <c:strRef>
              <c:f>ChartsDataSheet!$BUO$97</c:f>
              <c:strCache>
                <c:ptCount val="1"/>
                <c:pt idx="0">
                  <c:v>Green 8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ChartsDataSheet!$BUO$98:$BUO$99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ChartsDataSheet!$BUO$100:$BUO$101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2DE-401B-B3B3-A60054A89C99}"/>
            </c:ext>
          </c:extLst>
        </c:ser>
        <c:ser>
          <c:idx val="22"/>
          <c:order val="22"/>
          <c:tx>
            <c:strRef>
              <c:f>ChartsDataSheet!$BUP$97</c:f>
              <c:strCache>
                <c:ptCount val="1"/>
                <c:pt idx="0">
                  <c:v>Green 9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ChartsDataSheet!$BUP$98:$BUP$99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ChartsDataSheet!$BUP$100:$BUP$101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2DE-401B-B3B3-A60054A89C99}"/>
            </c:ext>
          </c:extLst>
        </c:ser>
        <c:ser>
          <c:idx val="23"/>
          <c:order val="23"/>
          <c:tx>
            <c:strRef>
              <c:f>ChartsDataSheet!$BUQ$97</c:f>
              <c:strCache>
                <c:ptCount val="1"/>
                <c:pt idx="0">
                  <c:v>Green 10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ChartsDataSheet!$BUQ$98:$BUQ$99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ChartsDataSheet!$BUQ$100:$BUQ$101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2DE-401B-B3B3-A60054A89C99}"/>
            </c:ext>
          </c:extLst>
        </c:ser>
        <c:ser>
          <c:idx val="24"/>
          <c:order val="24"/>
          <c:tx>
            <c:strRef>
              <c:f>ChartsDataSheet!$BUR$97</c:f>
              <c:strCache>
                <c:ptCount val="1"/>
                <c:pt idx="0">
                  <c:v>Green 11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ChartsDataSheet!$BUR$98:$BUR$99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ChartsDataSheet!$BUR$100:$BUR$101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2DE-401B-B3B3-A60054A89C99}"/>
            </c:ext>
          </c:extLst>
        </c:ser>
        <c:ser>
          <c:idx val="25"/>
          <c:order val="25"/>
          <c:tx>
            <c:strRef>
              <c:f>ChartsDataSheet!$BUS$97</c:f>
              <c:strCache>
                <c:ptCount val="1"/>
                <c:pt idx="0">
                  <c:v>Green 12</c:v>
                </c:pt>
              </c:strCache>
            </c:strRef>
          </c:tx>
          <c:spPr>
            <a:ln w="38100" cap="rnd" cmpd="sng">
              <a:solidFill>
                <a:srgbClr val="92D05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ChartsDataSheet!$BUS$98:$BUS$99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ChartsDataSheet!$BUS$100:$BUS$101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2DE-401B-B3B3-A60054A89C99}"/>
            </c:ext>
          </c:extLst>
        </c:ser>
        <c:ser>
          <c:idx val="26"/>
          <c:order val="26"/>
          <c:tx>
            <c:strRef>
              <c:f>ChartsDataSheet!$BUH$103</c:f>
              <c:strCache>
                <c:ptCount val="1"/>
                <c:pt idx="0">
                  <c:v>Red 1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ChartsDataSheet!$BUH$104:$BUH$105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ChartsDataSheet!$BUH$106:$BUH$107</c:f>
              <c:numCache>
                <c:formatCode>General</c:formatCode>
                <c:ptCount val="2"/>
                <c:pt idx="0">
                  <c:v>4501</c:v>
                </c:pt>
                <c:pt idx="1">
                  <c:v>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2DE-401B-B3B3-A60054A89C99}"/>
            </c:ext>
          </c:extLst>
        </c:ser>
        <c:ser>
          <c:idx val="27"/>
          <c:order val="27"/>
          <c:tx>
            <c:strRef>
              <c:f>ChartsDataSheet!$BUI$103</c:f>
              <c:strCache>
                <c:ptCount val="1"/>
                <c:pt idx="0">
                  <c:v>Red 2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ChartsDataSheet!$BUI$104:$BUI$105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ChartsDataSheet!$BUI$106:$BUI$107</c:f>
              <c:numCache>
                <c:formatCode>General</c:formatCode>
                <c:ptCount val="2"/>
                <c:pt idx="0">
                  <c:v>4800</c:v>
                </c:pt>
                <c:pt idx="1">
                  <c:v>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2DE-401B-B3B3-A60054A89C99}"/>
            </c:ext>
          </c:extLst>
        </c:ser>
        <c:ser>
          <c:idx val="28"/>
          <c:order val="28"/>
          <c:tx>
            <c:strRef>
              <c:f>ChartsDataSheet!$BUJ$103</c:f>
              <c:strCache>
                <c:ptCount val="1"/>
                <c:pt idx="0">
                  <c:v>Red 3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ChartsDataSheet!$BUJ$104:$BUJ$105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ChartsDataSheet!$BUJ$106:$BUJ$107</c:f>
              <c:numCache>
                <c:formatCode>General</c:formatCode>
                <c:ptCount val="2"/>
                <c:pt idx="0">
                  <c:v>4300</c:v>
                </c:pt>
                <c:pt idx="1">
                  <c:v>3040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2DE-401B-B3B3-A60054A89C99}"/>
            </c:ext>
          </c:extLst>
        </c:ser>
        <c:ser>
          <c:idx val="29"/>
          <c:order val="29"/>
          <c:tx>
            <c:strRef>
              <c:f>ChartsDataSheet!$BUK$103</c:f>
              <c:strCache>
                <c:ptCount val="1"/>
                <c:pt idx="0">
                  <c:v>Red 4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ChartsDataSheet!$BUK$104:$BUK$105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ChartsDataSheet!$BUK$106:$BUK$107</c:f>
              <c:numCache>
                <c:formatCode>General</c:formatCode>
                <c:ptCount val="2"/>
                <c:pt idx="0">
                  <c:v>5100</c:v>
                </c:pt>
                <c:pt idx="1">
                  <c:v>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2DE-401B-B3B3-A60054A89C99}"/>
            </c:ext>
          </c:extLst>
        </c:ser>
        <c:ser>
          <c:idx val="30"/>
          <c:order val="30"/>
          <c:tx>
            <c:strRef>
              <c:f>ChartsDataSheet!$BUL$103</c:f>
              <c:strCache>
                <c:ptCount val="1"/>
                <c:pt idx="0">
                  <c:v>Red 5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ChartsDataSheet!$BUL$104:$BUL$105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ChartsDataSheet!$BUL$106:$BUL$107</c:f>
              <c:numCache>
                <c:formatCode>General</c:formatCode>
                <c:ptCount val="2"/>
                <c:pt idx="0">
                  <c:v>4800</c:v>
                </c:pt>
                <c:pt idx="1">
                  <c:v>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2DE-401B-B3B3-A60054A89C99}"/>
            </c:ext>
          </c:extLst>
        </c:ser>
        <c:ser>
          <c:idx val="31"/>
          <c:order val="31"/>
          <c:tx>
            <c:strRef>
              <c:f>ChartsDataSheet!$BUM$103</c:f>
              <c:strCache>
                <c:ptCount val="1"/>
                <c:pt idx="0">
                  <c:v>Red 6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ChartsDataSheet!$BUM$104:$BUM$105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ChartsDataSheet!$BUM$106:$BUM$107</c:f>
              <c:numCache>
                <c:formatCode>General</c:formatCode>
                <c:ptCount val="2"/>
                <c:pt idx="0">
                  <c:v>5200</c:v>
                </c:pt>
                <c:pt idx="1">
                  <c:v>2993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2DE-401B-B3B3-A60054A89C99}"/>
            </c:ext>
          </c:extLst>
        </c:ser>
        <c:ser>
          <c:idx val="32"/>
          <c:order val="32"/>
          <c:tx>
            <c:strRef>
              <c:f>ChartsDataSheet!$BUN$103</c:f>
              <c:strCache>
                <c:ptCount val="1"/>
                <c:pt idx="0">
                  <c:v>Red 7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ChartsDataSheet!$BUN$104:$BUN$105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ChartsDataSheet!$BUN$106:$BUN$107</c:f>
              <c:numCache>
                <c:formatCode>General</c:formatCode>
                <c:ptCount val="2"/>
                <c:pt idx="0">
                  <c:v>5100</c:v>
                </c:pt>
                <c:pt idx="1">
                  <c:v>3020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2DE-401B-B3B3-A60054A89C99}"/>
            </c:ext>
          </c:extLst>
        </c:ser>
        <c:ser>
          <c:idx val="33"/>
          <c:order val="33"/>
          <c:tx>
            <c:strRef>
              <c:f>ChartsDataSheet!$BUO$103</c:f>
              <c:strCache>
                <c:ptCount val="1"/>
                <c:pt idx="0">
                  <c:v>Red 8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ChartsDataSheet!$BUO$104:$BUO$105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ChartsDataSheet!$BUO$106:$BUO$107</c:f>
              <c:numCache>
                <c:formatCode>General</c:formatCode>
                <c:ptCount val="2"/>
                <c:pt idx="0">
                  <c:v>4100</c:v>
                </c:pt>
                <c:pt idx="1">
                  <c:v>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2DE-401B-B3B3-A60054A89C99}"/>
            </c:ext>
          </c:extLst>
        </c:ser>
        <c:ser>
          <c:idx val="34"/>
          <c:order val="34"/>
          <c:tx>
            <c:strRef>
              <c:f>ChartsDataSheet!$BUP$103</c:f>
              <c:strCache>
                <c:ptCount val="1"/>
                <c:pt idx="0">
                  <c:v>Red 9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ChartsDataSheet!$BUP$104:$BUP$105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ChartsDataSheet!$BUP$106:$BUP$107</c:f>
              <c:numCache>
                <c:formatCode>General</c:formatCode>
                <c:ptCount val="2"/>
                <c:pt idx="0">
                  <c:v>5200</c:v>
                </c:pt>
                <c:pt idx="1">
                  <c:v>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2DE-401B-B3B3-A60054A89C99}"/>
            </c:ext>
          </c:extLst>
        </c:ser>
        <c:ser>
          <c:idx val="35"/>
          <c:order val="35"/>
          <c:tx>
            <c:strRef>
              <c:f>ChartsDataSheet!$BUQ$103</c:f>
              <c:strCache>
                <c:ptCount val="1"/>
                <c:pt idx="0">
                  <c:v>Red 10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ChartsDataSheet!$BUQ$104:$BUQ$105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ChartsDataSheet!$BUQ$106:$BUQ$107</c:f>
              <c:numCache>
                <c:formatCode>General</c:formatCode>
                <c:ptCount val="2"/>
                <c:pt idx="0">
                  <c:v>5184</c:v>
                </c:pt>
                <c:pt idx="1">
                  <c:v>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2DE-401B-B3B3-A60054A89C99}"/>
            </c:ext>
          </c:extLst>
        </c:ser>
        <c:ser>
          <c:idx val="36"/>
          <c:order val="36"/>
          <c:tx>
            <c:strRef>
              <c:f>ChartsDataSheet!$BUR$103</c:f>
              <c:strCache>
                <c:ptCount val="1"/>
                <c:pt idx="0">
                  <c:v>Red 11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ChartsDataSheet!$BUR$104:$BUR$105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ChartsDataSheet!$BUR$106:$BUR$107</c:f>
              <c:numCache>
                <c:formatCode>General</c:formatCode>
                <c:ptCount val="2"/>
                <c:pt idx="0">
                  <c:v>4800</c:v>
                </c:pt>
                <c:pt idx="1">
                  <c:v>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2DE-401B-B3B3-A60054A89C99}"/>
            </c:ext>
          </c:extLst>
        </c:ser>
        <c:ser>
          <c:idx val="37"/>
          <c:order val="37"/>
          <c:tx>
            <c:strRef>
              <c:f>ChartsDataSheet!$BUS$103</c:f>
              <c:strCache>
                <c:ptCount val="1"/>
                <c:pt idx="0">
                  <c:v>Red 12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olid"/>
              <a:tailEnd type="triangle"/>
            </a:ln>
          </c:spPr>
          <c:marker>
            <c:symbol val="none"/>
          </c:marker>
          <c:xVal>
            <c:numRef>
              <c:f>ChartsDataSheet!$BUS$104:$BUS$105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ChartsDataSheet!$BUS$106:$BUS$107</c:f>
              <c:numCache>
                <c:formatCode>General</c:formatCode>
                <c:ptCount val="2"/>
                <c:pt idx="0">
                  <c:v>4625</c:v>
                </c:pt>
                <c:pt idx="1">
                  <c:v>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2DE-401B-B3B3-A60054A89C99}"/>
            </c:ext>
          </c:extLst>
        </c:ser>
        <c:ser>
          <c:idx val="38"/>
          <c:order val="38"/>
          <c:tx>
            <c:strRef>
              <c:f>ChartsDataSheet!$BUH$118</c:f>
              <c:strCache>
                <c:ptCount val="1"/>
                <c:pt idx="0">
                  <c:v>Var 1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ChartsDataSheet!$BUH$121</c:f>
                  <c:strCache>
                    <c:ptCount val="1"/>
                    <c:pt idx="0">
                      <c:v>-1,500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{FE425581-56B2-49BC-969A-2EEB100B031B}</c15:txfldGUID>
                      <c15:f>ChartsDataSheet!$BUH$121</c15:f>
                      <c15:dlblFieldTableCache>
                        <c:ptCount val="1"/>
                        <c:pt idx="0">
                          <c:v>-1,500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4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ChartsDataSheet!$BUH$119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ChartsDataSheet!$BUH$120</c:f>
              <c:numCache>
                <c:formatCode>"+"#,##0;"-"#,##0</c:formatCode>
                <c:ptCount val="1"/>
                <c:pt idx="0">
                  <c:v>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2DE-401B-B3B3-A60054A89C99}"/>
            </c:ext>
          </c:extLst>
        </c:ser>
        <c:ser>
          <c:idx val="39"/>
          <c:order val="39"/>
          <c:tx>
            <c:strRef>
              <c:f>ChartsDataSheet!$BUI$118</c:f>
              <c:strCache>
                <c:ptCount val="1"/>
                <c:pt idx="0">
                  <c:v>Var 2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ChartsDataSheet!$BUI$121</c:f>
                  <c:strCache>
                    <c:ptCount val="1"/>
                    <c:pt idx="0">
                      <c:v>-1,741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{B366363F-6C52-41B0-B9C3-431FF78D1B94}</c15:txfldGUID>
                      <c15:f>ChartsDataSheet!$BUI$121</c15:f>
                      <c15:dlblFieldTableCache>
                        <c:ptCount val="1"/>
                        <c:pt idx="0">
                          <c:v>-1,741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6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ChartsDataSheet!$BUI$119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ChartsDataSheet!$BUI$120</c:f>
              <c:numCache>
                <c:formatCode>"+"#,##0;"-"#,##0</c:formatCode>
                <c:ptCount val="1"/>
                <c:pt idx="0">
                  <c:v>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2DE-401B-B3B3-A60054A89C99}"/>
            </c:ext>
          </c:extLst>
        </c:ser>
        <c:ser>
          <c:idx val="40"/>
          <c:order val="40"/>
          <c:tx>
            <c:strRef>
              <c:f>ChartsDataSheet!$BUJ$118</c:f>
              <c:strCache>
                <c:ptCount val="1"/>
                <c:pt idx="0">
                  <c:v>Var 3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ChartsDataSheet!$BUJ$121</c:f>
                  <c:strCache>
                    <c:ptCount val="1"/>
                    <c:pt idx="0">
                      <c:v>-1,260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{A08EBDA8-FDEC-43D3-BCC2-216633131FF4}</c15:txfldGUID>
                      <c15:f>ChartsDataSheet!$BUJ$121</c15:f>
                      <c15:dlblFieldTableCache>
                        <c:ptCount val="1"/>
                        <c:pt idx="0">
                          <c:v>-1,260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8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ChartsDataSheet!$BUJ$119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ChartsDataSheet!$BUJ$120</c:f>
              <c:numCache>
                <c:formatCode>"+"#,##0;"-"#,##0</c:formatCode>
                <c:ptCount val="1"/>
                <c:pt idx="0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2DE-401B-B3B3-A60054A89C99}"/>
            </c:ext>
          </c:extLst>
        </c:ser>
        <c:ser>
          <c:idx val="41"/>
          <c:order val="41"/>
          <c:tx>
            <c:strRef>
              <c:f>ChartsDataSheet!$BUK$118</c:f>
              <c:strCache>
                <c:ptCount val="1"/>
                <c:pt idx="0">
                  <c:v>Var 4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ChartsDataSheet!$BUK$121</c:f>
                  <c:strCache>
                    <c:ptCount val="1"/>
                    <c:pt idx="0">
                      <c:v>-2,126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{7A0A3A2A-2E2C-4522-B668-4A329992A7BE}</c15:txfldGUID>
                      <c15:f>ChartsDataSheet!$BUK$121</c15:f>
                      <c15:dlblFieldTableCache>
                        <c:ptCount val="1"/>
                        <c:pt idx="0">
                          <c:v>-2,126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A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ChartsDataSheet!$BUK$119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ChartsDataSheet!$BUK$120</c:f>
              <c:numCache>
                <c:formatCode>"+"#,##0;"-"#,##0</c:formatCode>
                <c:ptCount val="1"/>
                <c:pt idx="0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2DE-401B-B3B3-A60054A89C99}"/>
            </c:ext>
          </c:extLst>
        </c:ser>
        <c:ser>
          <c:idx val="42"/>
          <c:order val="42"/>
          <c:tx>
            <c:strRef>
              <c:f>ChartsDataSheet!$BUL$118</c:f>
              <c:strCache>
                <c:ptCount val="1"/>
                <c:pt idx="0">
                  <c:v>Var 5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ChartsDataSheet!$BUL$121</c:f>
                  <c:strCache>
                    <c:ptCount val="1"/>
                    <c:pt idx="0">
                      <c:v>-1,821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{9DEC9A88-150E-4ED0-883B-2FCC7B55A44F}</c15:txfldGUID>
                      <c15:f>ChartsDataSheet!$BUL$121</c15:f>
                      <c15:dlblFieldTableCache>
                        <c:ptCount val="1"/>
                        <c:pt idx="0">
                          <c:v>-1,821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C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ChartsDataSheet!$BUL$119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ChartsDataSheet!$BUL$120</c:f>
              <c:numCache>
                <c:formatCode>"+"#,##0;"-"#,##0</c:formatCode>
                <c:ptCount val="1"/>
                <c:pt idx="0">
                  <c:v>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2DE-401B-B3B3-A60054A89C99}"/>
            </c:ext>
          </c:extLst>
        </c:ser>
        <c:ser>
          <c:idx val="43"/>
          <c:order val="43"/>
          <c:tx>
            <c:strRef>
              <c:f>ChartsDataSheet!$BUM$118</c:f>
              <c:strCache>
                <c:ptCount val="1"/>
                <c:pt idx="0">
                  <c:v>Var 6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ChartsDataSheet!$BUM$121</c:f>
                  <c:strCache>
                    <c:ptCount val="1"/>
                    <c:pt idx="0">
                      <c:v>-2,207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{E80B93CC-F11E-4173-9CA3-9C980031F383}</c15:txfldGUID>
                      <c15:f>ChartsDataSheet!$BUM$121</c15:f>
                      <c15:dlblFieldTableCache>
                        <c:ptCount val="1"/>
                        <c:pt idx="0">
                          <c:v>-2,207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3E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ChartsDataSheet!$BUM$119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ChartsDataSheet!$BUM$120</c:f>
              <c:numCache>
                <c:formatCode>"+"#,##0;"-"#,##0</c:formatCode>
                <c:ptCount val="1"/>
                <c:pt idx="0">
                  <c:v>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2DE-401B-B3B3-A60054A89C99}"/>
            </c:ext>
          </c:extLst>
        </c:ser>
        <c:ser>
          <c:idx val="44"/>
          <c:order val="44"/>
          <c:tx>
            <c:strRef>
              <c:f>ChartsDataSheet!$BUN$118</c:f>
              <c:strCache>
                <c:ptCount val="1"/>
                <c:pt idx="0">
                  <c:v>Var 7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ChartsDataSheet!$BUN$121</c:f>
                  <c:strCache>
                    <c:ptCount val="1"/>
                    <c:pt idx="0">
                      <c:v>-2,080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{863D19E9-474C-4136-A0DB-20E5F50C24F8}</c15:txfldGUID>
                      <c15:f>ChartsDataSheet!$BUN$121</c15:f>
                      <c15:dlblFieldTableCache>
                        <c:ptCount val="1"/>
                        <c:pt idx="0">
                          <c:v>-2,080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40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ChartsDataSheet!$BUN$119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ChartsDataSheet!$BUN$120</c:f>
              <c:numCache>
                <c:formatCode>"+"#,##0;"-"#,##0</c:formatCode>
                <c:ptCount val="1"/>
                <c:pt idx="0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2DE-401B-B3B3-A60054A89C99}"/>
            </c:ext>
          </c:extLst>
        </c:ser>
        <c:ser>
          <c:idx val="45"/>
          <c:order val="45"/>
          <c:tx>
            <c:strRef>
              <c:f>ChartsDataSheet!$BUO$118</c:f>
              <c:strCache>
                <c:ptCount val="1"/>
                <c:pt idx="0">
                  <c:v>Var 8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ChartsDataSheet!$BUO$121</c:f>
                  <c:strCache>
                    <c:ptCount val="1"/>
                    <c:pt idx="0">
                      <c:v>-1,013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{E24C8ECF-45FA-41A5-AC6A-F97FEAFACE97}</c15:txfldGUID>
                      <c15:f>ChartsDataSheet!$BUO$121</c15:f>
                      <c15:dlblFieldTableCache>
                        <c:ptCount val="1"/>
                        <c:pt idx="0">
                          <c:v>-1,013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42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ChartsDataSheet!$BUO$119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ChartsDataSheet!$BUO$120</c:f>
              <c:numCache>
                <c:formatCode>"+"#,##0;"-"#,##0</c:formatCode>
                <c:ptCount val="1"/>
                <c:pt idx="0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2DE-401B-B3B3-A60054A89C99}"/>
            </c:ext>
          </c:extLst>
        </c:ser>
        <c:ser>
          <c:idx val="46"/>
          <c:order val="46"/>
          <c:tx>
            <c:strRef>
              <c:f>ChartsDataSheet!$BUP$118</c:f>
              <c:strCache>
                <c:ptCount val="1"/>
                <c:pt idx="0">
                  <c:v>Var 9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ChartsDataSheet!$BUP$121</c:f>
                  <c:strCache>
                    <c:ptCount val="1"/>
                    <c:pt idx="0">
                      <c:v>-1,936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{CC1ABA95-0D23-4F96-9A38-4A581B78FBA3}</c15:txfldGUID>
                      <c15:f>ChartsDataSheet!$BUP$121</c15:f>
                      <c15:dlblFieldTableCache>
                        <c:ptCount val="1"/>
                        <c:pt idx="0">
                          <c:v>-1,936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44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ChartsDataSheet!$BUP$119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ChartsDataSheet!$BUP$120</c:f>
              <c:numCache>
                <c:formatCode>"+"#,##0;"-"#,##0</c:formatCode>
                <c:ptCount val="1"/>
                <c:pt idx="0">
                  <c:v>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2DE-401B-B3B3-A60054A89C99}"/>
            </c:ext>
          </c:extLst>
        </c:ser>
        <c:ser>
          <c:idx val="47"/>
          <c:order val="47"/>
          <c:tx>
            <c:strRef>
              <c:f>ChartsDataSheet!$BUQ$118</c:f>
              <c:strCache>
                <c:ptCount val="1"/>
                <c:pt idx="0">
                  <c:v>Var 10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ChartsDataSheet!$BUQ$121</c:f>
                  <c:strCache>
                    <c:ptCount val="1"/>
                    <c:pt idx="0">
                      <c:v>-2,245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{AF798A04-8885-45F6-8179-FB46E4B4DE62}</c15:txfldGUID>
                      <c15:f>ChartsDataSheet!$BUQ$121</c15:f>
                      <c15:dlblFieldTableCache>
                        <c:ptCount val="1"/>
                        <c:pt idx="0">
                          <c:v>-2,245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46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ChartsDataSheet!$BUQ$119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ChartsDataSheet!$BUQ$120</c:f>
              <c:numCache>
                <c:formatCode>"+"#,##0;"-"#,##0</c:formatCode>
                <c:ptCount val="1"/>
                <c:pt idx="0">
                  <c:v>5184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2DE-401B-B3B3-A60054A89C99}"/>
            </c:ext>
          </c:extLst>
        </c:ser>
        <c:ser>
          <c:idx val="48"/>
          <c:order val="48"/>
          <c:tx>
            <c:strRef>
              <c:f>ChartsDataSheet!$BUR$118</c:f>
              <c:strCache>
                <c:ptCount val="1"/>
                <c:pt idx="0">
                  <c:v>Var 11</c:v>
                </c:pt>
              </c:strCache>
            </c:strRef>
          </c:tx>
          <c:spPr>
            <a:ln w="635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ChartsDataSheet!$BUR$121</c:f>
                  <c:strCache>
                    <c:ptCount val="1"/>
                    <c:pt idx="0">
                      <c:v>-2,006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{B85343ED-947E-4F5A-B121-79FD6DE4A860}</c15:txfldGUID>
                      <c15:f>ChartsDataSheet!$BUR$121</c15:f>
                      <c15:dlblFieldTableCache>
                        <c:ptCount val="1"/>
                        <c:pt idx="0">
                          <c:v>-2,006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48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ChartsDataSheet!$BUR$119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ChartsDataSheet!$BUR$120</c:f>
              <c:numCache>
                <c:formatCode>"+"#,##0;"-"#,##0</c:formatCode>
                <c:ptCount val="1"/>
                <c:pt idx="0">
                  <c:v>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2DE-401B-B3B3-A60054A89C99}"/>
            </c:ext>
          </c:extLst>
        </c:ser>
        <c:ser>
          <c:idx val="49"/>
          <c:order val="49"/>
          <c:tx>
            <c:strRef>
              <c:f>ChartsDataSheet!$BUS$118</c:f>
              <c:strCache>
                <c:ptCount val="1"/>
                <c:pt idx="0">
                  <c:v>Var 12</c:v>
                </c:pt>
              </c:strCache>
            </c:strRef>
          </c:tx>
          <c:spPr>
            <a:ln w="38100" cmpd="sng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tx>
                <c:strRef>
                  <c:f>ChartsDataSheet!$BUS$121</c:f>
                  <c:strCache>
                    <c:ptCount val="1"/>
                    <c:pt idx="0">
                      <c:v>-1,957 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{277762CF-AE88-4F0F-A729-E025EE196285}</c15:txfldGUID>
                      <c15:f>ChartsDataSheet!$BUS$121</c15:f>
                      <c15:dlblFieldTableCache>
                        <c:ptCount val="1"/>
                        <c:pt idx="0">
                          <c:v>-1,957 </c:v>
                        </c:pt>
                      </c15:dlblFieldTableCache>
                    </c15:dlblFTEntry>
                  </c15:dlblFieldTable>
                  <c15:showDataLabelsRange val="1"/>
                </c:ext>
                <c:ext xmlns:c16="http://schemas.microsoft.com/office/drawing/2014/chart" uri="{C3380CC4-5D6E-409C-BE32-E72D297353CC}">
                  <c16:uniqueId val="{0000004A-C2DE-401B-B3B3-A60054A89C9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ChartsDataSheet!$BUS$119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ChartsDataSheet!$BUS$120</c:f>
              <c:numCache>
                <c:formatCode>"+"#,##0;"-"#,##0</c:formatCode>
                <c:ptCount val="1"/>
                <c:pt idx="0">
                  <c:v>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2DE-401B-B3B3-A60054A8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33280"/>
        <c:axId val="115538176"/>
      </c:scatterChart>
      <c:catAx>
        <c:axId val="1155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538176"/>
        <c:crosses val="autoZero"/>
        <c:auto val="1"/>
        <c:lblAlgn val="ctr"/>
        <c:lblOffset val="0"/>
        <c:noMultiLvlLbl val="0"/>
      </c:catAx>
      <c:valAx>
        <c:axId val="115538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533280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data!$E$15:$P$15</c:f>
              <c:numCache>
                <c:formatCode>0</c:formatCode>
                <c:ptCount val="12"/>
                <c:pt idx="0">
                  <c:v>3001</c:v>
                </c:pt>
                <c:pt idx="1">
                  <c:v>3059</c:v>
                </c:pt>
                <c:pt idx="2">
                  <c:v>3040</c:v>
                </c:pt>
                <c:pt idx="3">
                  <c:v>2974</c:v>
                </c:pt>
                <c:pt idx="4">
                  <c:v>2979</c:v>
                </c:pt>
                <c:pt idx="5">
                  <c:v>2993</c:v>
                </c:pt>
                <c:pt idx="6">
                  <c:v>3020</c:v>
                </c:pt>
                <c:pt idx="7">
                  <c:v>3087</c:v>
                </c:pt>
                <c:pt idx="8">
                  <c:v>3264</c:v>
                </c:pt>
                <c:pt idx="9">
                  <c:v>2939</c:v>
                </c:pt>
                <c:pt idx="10">
                  <c:v>2794</c:v>
                </c:pt>
                <c:pt idx="11">
                  <c:v>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2-454B-902D-D1495E6C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54256"/>
        <c:axId val="61458064"/>
      </c:lineChart>
      <c:catAx>
        <c:axId val="61454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1458064"/>
        <c:crosses val="autoZero"/>
        <c:auto val="1"/>
        <c:lblAlgn val="ctr"/>
        <c:lblOffset val="100"/>
        <c:noMultiLvlLbl val="0"/>
      </c:catAx>
      <c:valAx>
        <c:axId val="6145806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14542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859274098778972E-2"/>
          <c:y val="5.505631350491566E-2"/>
          <c:w val="0.95114072590122101"/>
          <c:h val="0.94494368649508431"/>
        </c:manualLayout>
      </c:layout>
      <c:barChart>
        <c:barDir val="col"/>
        <c:grouping val="clustered"/>
        <c:varyColors val="0"/>
        <c:ser>
          <c:idx val="0"/>
          <c:order val="0"/>
          <c:tx>
            <c:v>Start - End</c:v>
          </c:tx>
          <c:spPr>
            <a:solidFill>
              <a:srgbClr val="BFBFBF"/>
            </a:solidFill>
            <a:ln>
              <a:solidFill>
                <a:srgbClr val="80808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 i="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Statement!$C$4:$C$10</c:f>
              <c:strCache>
                <c:ptCount val="7"/>
                <c:pt idx="0">
                  <c:v>Total Income</c:v>
                </c:pt>
                <c:pt idx="1">
                  <c:v>Cost of Goods Sold</c:v>
                </c:pt>
                <c:pt idx="2">
                  <c:v>Gross Profit </c:v>
                </c:pt>
                <c:pt idx="3">
                  <c:v>Total Operating Expenses  </c:v>
                </c:pt>
                <c:pt idx="4">
                  <c:v>Operating Profit (EBIT)</c:v>
                </c:pt>
                <c:pt idx="5">
                  <c:v>Taxes    </c:v>
                </c:pt>
                <c:pt idx="6">
                  <c:v>Net Profit   </c:v>
                </c:pt>
              </c:strCache>
            </c:strRef>
          </c:cat>
          <c:val>
            <c:numRef>
              <c:f>ChartsDataSheet!$BYG$2:$BYG$8</c:f>
              <c:numCache>
                <c:formatCode>General</c:formatCode>
                <c:ptCount val="7"/>
                <c:pt idx="0">
                  <c:v>4800</c:v>
                </c:pt>
                <c:pt idx="6">
                  <c:v>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8-4878-9FAE-E4A44F43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531648"/>
        <c:axId val="115537088"/>
      </c:barChart>
      <c:lineChart>
        <c:grouping val="standard"/>
        <c:varyColors val="0"/>
        <c:ser>
          <c:idx val="1"/>
          <c:order val="1"/>
          <c:tx>
            <c:v>Before</c:v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C0504D">
                      <a:shade val="95000"/>
                      <a:satMod val="105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val>
            <c:numRef>
              <c:f>ChartsDataSheet!$BYH$2:$BYH$8</c:f>
              <c:numCache>
                <c:formatCode>General</c:formatCode>
                <c:ptCount val="7"/>
                <c:pt idx="1">
                  <c:v>4800</c:v>
                </c:pt>
                <c:pt idx="2">
                  <c:v>3541</c:v>
                </c:pt>
                <c:pt idx="3">
                  <c:v>7082</c:v>
                </c:pt>
                <c:pt idx="4">
                  <c:v>5282</c:v>
                </c:pt>
                <c:pt idx="5">
                  <c:v>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8-4878-9FAE-E4A44F43A403}"/>
            </c:ext>
          </c:extLst>
        </c:ser>
        <c:ser>
          <c:idx val="2"/>
          <c:order val="2"/>
          <c:tx>
            <c:v>After</c:v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val>
            <c:numRef>
              <c:f>ChartsDataSheet!$BYI$2:$BYI$8</c:f>
              <c:numCache>
                <c:formatCode>General</c:formatCode>
                <c:ptCount val="7"/>
                <c:pt idx="1">
                  <c:v>3541</c:v>
                </c:pt>
                <c:pt idx="2">
                  <c:v>7082</c:v>
                </c:pt>
                <c:pt idx="3">
                  <c:v>5282</c:v>
                </c:pt>
                <c:pt idx="4">
                  <c:v>7023</c:v>
                </c:pt>
                <c:pt idx="5">
                  <c:v>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8-4878-9FAE-E4A44F43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75"/>
          <c:upBars>
            <c:spPr>
              <a:solidFill>
                <a:srgbClr val="01B1A3"/>
              </a:solidFill>
              <a:ln w="9525" cap="flat" cmpd="sng" algn="ctr">
                <a:solidFill>
                  <a:srgbClr val="808080"/>
                </a:solidFill>
                <a:prstDash val="solid"/>
                <a:round/>
              </a:ln>
              <a:effectLst/>
            </c:spPr>
          </c:upBars>
          <c:downBars>
            <c:spPr>
              <a:solidFill>
                <a:srgbClr val="FB5A56"/>
              </a:solidFill>
              <a:ln w="9525" cap="flat" cmpd="sng" algn="ctr">
                <a:solidFill>
                  <a:srgbClr val="808080"/>
                </a:solidFill>
                <a:prstDash val="solid"/>
                <a:round/>
              </a:ln>
              <a:effectLst/>
            </c:spPr>
          </c:downBars>
        </c:upDownBars>
        <c:marker val="1"/>
        <c:smooth val="0"/>
        <c:axId val="115531648"/>
        <c:axId val="115537088"/>
      </c:lineChart>
      <c:scatterChart>
        <c:scatterStyle val="lineMarker"/>
        <c:varyColors val="0"/>
        <c:ser>
          <c:idx val="3"/>
          <c:order val="3"/>
          <c:tx>
            <c:v>Data label position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248-4878-9FAE-E4A44F43A4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8E295A-AF64-49EC-B96C-ED0FE62D6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C5A-45E9-9E4B-75E64F38C5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4276C9-EE6E-4816-A839-DBA22966A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C5A-45E9-9E4B-75E64F38C5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D082FB-6E93-4AA4-BB10-1AD284679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C5A-45E9-9E4B-75E64F38C5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5722EF-AFC6-4528-B676-205EA31909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C5A-45E9-9E4B-75E64F38C5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99546F-C3AD-4CF6-A4E6-6F0F5392B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C5A-45E9-9E4B-75E64F38C5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1248-4878-9FAE-E4A44F43A40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yVal>
            <c:numRef>
              <c:f>ChartsDataSheet!$BYJ$2:$BYJ$8</c:f>
              <c:numCache>
                <c:formatCode>General</c:formatCode>
                <c:ptCount val="7"/>
                <c:pt idx="1">
                  <c:v>4800</c:v>
                </c:pt>
                <c:pt idx="2">
                  <c:v>7082</c:v>
                </c:pt>
                <c:pt idx="3">
                  <c:v>7082</c:v>
                </c:pt>
                <c:pt idx="4">
                  <c:v>7023</c:v>
                </c:pt>
                <c:pt idx="5">
                  <c:v>7023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ChartsDataSheet!$BYE$2:$BYE$8</c15:f>
                <c15:dlblRangeCache>
                  <c:ptCount val="7"/>
                  <c:pt idx="0">
                    <c:v>+4,800</c:v>
                  </c:pt>
                  <c:pt idx="1">
                    <c:v>-1,259</c:v>
                  </c:pt>
                  <c:pt idx="2">
                    <c:v>+3,541</c:v>
                  </c:pt>
                  <c:pt idx="3">
                    <c:v>-1,800</c:v>
                  </c:pt>
                  <c:pt idx="4">
                    <c:v>+1,741</c:v>
                  </c:pt>
                  <c:pt idx="5">
                    <c:v>-1,000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248-4878-9FAE-E4A44F43A403}"/>
            </c:ext>
          </c:extLst>
        </c:ser>
        <c:ser>
          <c:idx val="4"/>
          <c:order val="4"/>
          <c:tx>
            <c:v>Cumulative</c:v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1"/>
            <c:spPr>
              <a:ln>
                <a:solidFill>
                  <a:srgbClr val="808080"/>
                </a:solidFill>
              </a:ln>
            </c:spPr>
          </c:errBars>
          <c:yVal>
            <c:numRef>
              <c:f>ChartsDataSheet!$BYF$2:$BYF$8</c:f>
              <c:numCache>
                <c:formatCode>General</c:formatCode>
                <c:ptCount val="7"/>
                <c:pt idx="0">
                  <c:v>4800</c:v>
                </c:pt>
                <c:pt idx="1">
                  <c:v>3541</c:v>
                </c:pt>
                <c:pt idx="2">
                  <c:v>7082</c:v>
                </c:pt>
                <c:pt idx="3">
                  <c:v>5282</c:v>
                </c:pt>
                <c:pt idx="4">
                  <c:v>7023</c:v>
                </c:pt>
                <c:pt idx="5">
                  <c:v>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48-4878-9FAE-E4A44F43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31648"/>
        <c:axId val="115537088"/>
      </c:scatterChart>
      <c:catAx>
        <c:axId val="1155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en-US"/>
          </a:p>
        </c:txPr>
        <c:crossAx val="115537088"/>
        <c:crosses val="autoZero"/>
        <c:auto val="1"/>
        <c:lblAlgn val="ctr"/>
        <c:lblOffset val="0"/>
        <c:noMultiLvlLbl val="0"/>
      </c:catAx>
      <c:valAx>
        <c:axId val="115537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531648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435361"/>
              </a:solidFill>
              <a:round/>
            </a:ln>
            <a:effectLst/>
          </c:spPr>
          <c:marker>
            <c:symbol val="none"/>
          </c:marker>
          <c:val>
            <c:numRef>
              <c:f>data!$E$19:$P$19</c:f>
              <c:numCache>
                <c:formatCode>General</c:formatCode>
                <c:ptCount val="12"/>
                <c:pt idx="0">
                  <c:v>1060</c:v>
                </c:pt>
                <c:pt idx="1">
                  <c:v>991</c:v>
                </c:pt>
                <c:pt idx="2">
                  <c:v>1050</c:v>
                </c:pt>
                <c:pt idx="3">
                  <c:v>1068</c:v>
                </c:pt>
                <c:pt idx="4">
                  <c:v>1028</c:v>
                </c:pt>
                <c:pt idx="5">
                  <c:v>1020</c:v>
                </c:pt>
                <c:pt idx="6">
                  <c:v>1052</c:v>
                </c:pt>
                <c:pt idx="7">
                  <c:v>1016</c:v>
                </c:pt>
                <c:pt idx="8">
                  <c:v>1024</c:v>
                </c:pt>
                <c:pt idx="9">
                  <c:v>1067</c:v>
                </c:pt>
                <c:pt idx="10">
                  <c:v>1021</c:v>
                </c:pt>
                <c:pt idx="11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0-4AE9-84DA-4547FC8F91B3}"/>
            </c:ext>
          </c:extLst>
        </c:ser>
        <c:ser>
          <c:idx val="1"/>
          <c:order val="1"/>
          <c:spPr>
            <a:ln w="38100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data!$E$19:$P$19</c:f>
              <c:numCache>
                <c:formatCode>General</c:formatCode>
                <c:ptCount val="12"/>
                <c:pt idx="0">
                  <c:v>1060</c:v>
                </c:pt>
                <c:pt idx="1">
                  <c:v>991</c:v>
                </c:pt>
                <c:pt idx="2">
                  <c:v>1050</c:v>
                </c:pt>
                <c:pt idx="3">
                  <c:v>1068</c:v>
                </c:pt>
                <c:pt idx="4">
                  <c:v>1028</c:v>
                </c:pt>
                <c:pt idx="5">
                  <c:v>1020</c:v>
                </c:pt>
                <c:pt idx="6">
                  <c:v>1052</c:v>
                </c:pt>
                <c:pt idx="7">
                  <c:v>1016</c:v>
                </c:pt>
                <c:pt idx="8">
                  <c:v>1024</c:v>
                </c:pt>
                <c:pt idx="9">
                  <c:v>1067</c:v>
                </c:pt>
                <c:pt idx="10">
                  <c:v>1021</c:v>
                </c:pt>
                <c:pt idx="11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0-4AE9-84DA-4547FC8F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54800"/>
        <c:axId val="61459152"/>
      </c:lineChart>
      <c:catAx>
        <c:axId val="61454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61459152"/>
        <c:crosses val="autoZero"/>
        <c:auto val="1"/>
        <c:lblAlgn val="ctr"/>
        <c:lblOffset val="100"/>
        <c:noMultiLvlLbl val="0"/>
      </c:catAx>
      <c:valAx>
        <c:axId val="6145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54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data!$E$20:$P$20</c:f>
              <c:numCache>
                <c:formatCode>0</c:formatCode>
                <c:ptCount val="12"/>
                <c:pt idx="0">
                  <c:v>884</c:v>
                </c:pt>
                <c:pt idx="1">
                  <c:v>867</c:v>
                </c:pt>
                <c:pt idx="2">
                  <c:v>904</c:v>
                </c:pt>
                <c:pt idx="3">
                  <c:v>1200</c:v>
                </c:pt>
                <c:pt idx="4">
                  <c:v>977</c:v>
                </c:pt>
                <c:pt idx="5">
                  <c:v>888</c:v>
                </c:pt>
                <c:pt idx="6">
                  <c:v>901</c:v>
                </c:pt>
                <c:pt idx="7">
                  <c:v>970</c:v>
                </c:pt>
                <c:pt idx="8">
                  <c:v>830</c:v>
                </c:pt>
                <c:pt idx="9">
                  <c:v>913</c:v>
                </c:pt>
                <c:pt idx="10">
                  <c:v>802</c:v>
                </c:pt>
                <c:pt idx="11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9-4FF5-9149-B053CFEE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615328"/>
        <c:axId val="2074154608"/>
      </c:lineChart>
      <c:catAx>
        <c:axId val="2103615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74154608"/>
        <c:crosses val="autoZero"/>
        <c:auto val="1"/>
        <c:lblAlgn val="ctr"/>
        <c:lblOffset val="100"/>
        <c:noMultiLvlLbl val="0"/>
      </c:catAx>
      <c:valAx>
        <c:axId val="20741546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1036153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data!$E$13:$P$13</c:f>
              <c:numCache>
                <c:formatCode>0</c:formatCode>
                <c:ptCount val="12"/>
                <c:pt idx="0">
                  <c:v>700</c:v>
                </c:pt>
                <c:pt idx="1">
                  <c:v>741</c:v>
                </c:pt>
                <c:pt idx="2">
                  <c:v>298</c:v>
                </c:pt>
                <c:pt idx="3">
                  <c:v>1349</c:v>
                </c:pt>
                <c:pt idx="4">
                  <c:v>820</c:v>
                </c:pt>
                <c:pt idx="5">
                  <c:v>1457</c:v>
                </c:pt>
                <c:pt idx="6">
                  <c:v>1081</c:v>
                </c:pt>
                <c:pt idx="7">
                  <c:v>125</c:v>
                </c:pt>
                <c:pt idx="8">
                  <c:v>1025</c:v>
                </c:pt>
                <c:pt idx="9">
                  <c:v>1464</c:v>
                </c:pt>
                <c:pt idx="10">
                  <c:v>1132</c:v>
                </c:pt>
                <c:pt idx="11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F-4F16-9ACC-69677CAC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69904"/>
        <c:axId val="115262288"/>
      </c:lineChart>
      <c:catAx>
        <c:axId val="115269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262288"/>
        <c:crosses val="autoZero"/>
        <c:auto val="1"/>
        <c:lblAlgn val="ctr"/>
        <c:lblOffset val="100"/>
        <c:noMultiLvlLbl val="0"/>
      </c:catAx>
      <c:valAx>
        <c:axId val="11526228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5269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data!$E$16:$P$16</c:f>
              <c:numCache>
                <c:formatCode>General</c:formatCode>
                <c:ptCount val="12"/>
                <c:pt idx="0">
                  <c:v>4385</c:v>
                </c:pt>
                <c:pt idx="1">
                  <c:v>4167</c:v>
                </c:pt>
                <c:pt idx="2">
                  <c:v>4711</c:v>
                </c:pt>
                <c:pt idx="3">
                  <c:v>4482</c:v>
                </c:pt>
                <c:pt idx="4">
                  <c:v>4299</c:v>
                </c:pt>
                <c:pt idx="5">
                  <c:v>4999</c:v>
                </c:pt>
                <c:pt idx="6">
                  <c:v>4889</c:v>
                </c:pt>
                <c:pt idx="7">
                  <c:v>4721</c:v>
                </c:pt>
                <c:pt idx="8">
                  <c:v>4321</c:v>
                </c:pt>
                <c:pt idx="9">
                  <c:v>4927</c:v>
                </c:pt>
                <c:pt idx="10">
                  <c:v>4288</c:v>
                </c:pt>
                <c:pt idx="11">
                  <c:v>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9-43F1-ACB0-CBCF39F9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61200"/>
        <c:axId val="115266640"/>
      </c:lineChart>
      <c:catAx>
        <c:axId val="1152612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266640"/>
        <c:crosses val="autoZero"/>
        <c:auto val="1"/>
        <c:lblAlgn val="ctr"/>
        <c:lblOffset val="100"/>
        <c:noMultiLvlLbl val="0"/>
      </c:catAx>
      <c:valAx>
        <c:axId val="115266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261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data!$E$17:$P$17</c:f>
              <c:numCache>
                <c:formatCode>0.00</c:formatCode>
                <c:ptCount val="12"/>
                <c:pt idx="0">
                  <c:v>1.33</c:v>
                </c:pt>
                <c:pt idx="1">
                  <c:v>1.47</c:v>
                </c:pt>
                <c:pt idx="2">
                  <c:v>1.89</c:v>
                </c:pt>
                <c:pt idx="3">
                  <c:v>2.11</c:v>
                </c:pt>
                <c:pt idx="4">
                  <c:v>1.94</c:v>
                </c:pt>
                <c:pt idx="5">
                  <c:v>1.68</c:v>
                </c:pt>
                <c:pt idx="6">
                  <c:v>1.45</c:v>
                </c:pt>
                <c:pt idx="7">
                  <c:v>1.22</c:v>
                </c:pt>
                <c:pt idx="8">
                  <c:v>1.1100000000000001</c:v>
                </c:pt>
                <c:pt idx="9">
                  <c:v>1.55</c:v>
                </c:pt>
                <c:pt idx="10">
                  <c:v>1.76</c:v>
                </c:pt>
                <c:pt idx="11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8-4E1E-9A30-2108BBA6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62832"/>
        <c:axId val="115265008"/>
      </c:lineChart>
      <c:catAx>
        <c:axId val="115262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265008"/>
        <c:crosses val="autoZero"/>
        <c:auto val="1"/>
        <c:lblAlgn val="ctr"/>
        <c:lblOffset val="100"/>
        <c:noMultiLvlLbl val="0"/>
      </c:catAx>
      <c:valAx>
        <c:axId val="11526500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5262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data!$E$18:$P$18</c:f>
              <c:numCache>
                <c:formatCode>0.00</c:formatCode>
                <c:ptCount val="12"/>
                <c:pt idx="0">
                  <c:v>4.1100000000000003</c:v>
                </c:pt>
                <c:pt idx="1">
                  <c:v>3.66</c:v>
                </c:pt>
                <c:pt idx="2">
                  <c:v>4.01</c:v>
                </c:pt>
                <c:pt idx="3">
                  <c:v>4.08</c:v>
                </c:pt>
                <c:pt idx="4">
                  <c:v>4.1100000000000003</c:v>
                </c:pt>
                <c:pt idx="5">
                  <c:v>2.99</c:v>
                </c:pt>
                <c:pt idx="6">
                  <c:v>3.22</c:v>
                </c:pt>
                <c:pt idx="7">
                  <c:v>3.66</c:v>
                </c:pt>
                <c:pt idx="8">
                  <c:v>3.12</c:v>
                </c:pt>
                <c:pt idx="9">
                  <c:v>3.55</c:v>
                </c:pt>
                <c:pt idx="10">
                  <c:v>3.88</c:v>
                </c:pt>
                <c:pt idx="11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6-4937-944C-B8BF3875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60112"/>
        <c:axId val="115266096"/>
      </c:lineChart>
      <c:catAx>
        <c:axId val="115260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266096"/>
        <c:crosses val="autoZero"/>
        <c:auto val="1"/>
        <c:lblAlgn val="ctr"/>
        <c:lblOffset val="100"/>
        <c:noMultiLvlLbl val="0"/>
      </c:catAx>
      <c:valAx>
        <c:axId val="1152660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52601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859274098778972E-2"/>
          <c:y val="5.505631350491566E-2"/>
          <c:w val="0.95114072590122101"/>
          <c:h val="0.94494368649508431"/>
        </c:manualLayout>
      </c:layout>
      <c:barChart>
        <c:barDir val="col"/>
        <c:grouping val="clustered"/>
        <c:varyColors val="0"/>
        <c:ser>
          <c:idx val="0"/>
          <c:order val="0"/>
          <c:tx>
            <c:v>Start - End</c:v>
          </c:tx>
          <c:spPr>
            <a:solidFill>
              <a:srgbClr val="435361"/>
            </a:solidFill>
            <a:ln>
              <a:solidFill>
                <a:srgbClr val="80808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Statement!$C$4:$C$10</c:f>
              <c:strCache>
                <c:ptCount val="7"/>
                <c:pt idx="0">
                  <c:v>Total Income</c:v>
                </c:pt>
                <c:pt idx="1">
                  <c:v>Cost of Goods Sold</c:v>
                </c:pt>
                <c:pt idx="2">
                  <c:v>Gross Profit </c:v>
                </c:pt>
                <c:pt idx="3">
                  <c:v>Total Operating Expenses  </c:v>
                </c:pt>
                <c:pt idx="4">
                  <c:v>Operating Profit (EBIT)</c:v>
                </c:pt>
                <c:pt idx="5">
                  <c:v>Taxes    </c:v>
                </c:pt>
                <c:pt idx="6">
                  <c:v>Net Profit   </c:v>
                </c:pt>
              </c:strCache>
            </c:strRef>
          </c:cat>
          <c:val>
            <c:numRef>
              <c:f>ChartsDataSheet!$BYG$2:$BYG$8</c:f>
              <c:numCache>
                <c:formatCode>General</c:formatCode>
                <c:ptCount val="7"/>
                <c:pt idx="0">
                  <c:v>4800</c:v>
                </c:pt>
                <c:pt idx="6">
                  <c:v>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0-4777-81AC-82A9B7B9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115267728"/>
        <c:axId val="115270448"/>
      </c:barChart>
      <c:lineChart>
        <c:grouping val="standard"/>
        <c:varyColors val="0"/>
        <c:ser>
          <c:idx val="1"/>
          <c:order val="1"/>
          <c:tx>
            <c:v>Before</c:v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C0504D">
                      <a:shade val="95000"/>
                      <a:satMod val="105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val>
            <c:numRef>
              <c:f>ChartsDataSheet!$BYH$2:$BYH$8</c:f>
              <c:numCache>
                <c:formatCode>General</c:formatCode>
                <c:ptCount val="7"/>
                <c:pt idx="1">
                  <c:v>4800</c:v>
                </c:pt>
                <c:pt idx="2">
                  <c:v>3541</c:v>
                </c:pt>
                <c:pt idx="3">
                  <c:v>7082</c:v>
                </c:pt>
                <c:pt idx="4">
                  <c:v>5282</c:v>
                </c:pt>
                <c:pt idx="5">
                  <c:v>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0-4777-81AC-82A9B7B98304}"/>
            </c:ext>
          </c:extLst>
        </c:ser>
        <c:ser>
          <c:idx val="2"/>
          <c:order val="2"/>
          <c:tx>
            <c:v>After</c:v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9BBB59">
                      <a:shade val="95000"/>
                      <a:satMod val="105000"/>
                    </a:srgbClr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val>
            <c:numRef>
              <c:f>ChartsDataSheet!$BYI$2:$BYI$8</c:f>
              <c:numCache>
                <c:formatCode>General</c:formatCode>
                <c:ptCount val="7"/>
                <c:pt idx="1">
                  <c:v>3541</c:v>
                </c:pt>
                <c:pt idx="2">
                  <c:v>7082</c:v>
                </c:pt>
                <c:pt idx="3">
                  <c:v>5282</c:v>
                </c:pt>
                <c:pt idx="4">
                  <c:v>7023</c:v>
                </c:pt>
                <c:pt idx="5">
                  <c:v>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0-4777-81AC-82A9B7B9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75"/>
          <c:upBars>
            <c:spPr>
              <a:solidFill>
                <a:srgbClr val="01B1A3"/>
              </a:solidFill>
              <a:ln w="9525" cap="flat" cmpd="sng" algn="ctr">
                <a:solidFill>
                  <a:srgbClr val="808080"/>
                </a:solidFill>
                <a:prstDash val="solid"/>
                <a:round/>
              </a:ln>
              <a:effectLst/>
            </c:spPr>
          </c:upBars>
          <c:downBars>
            <c:spPr>
              <a:solidFill>
                <a:srgbClr val="FB5A56"/>
              </a:solidFill>
              <a:ln w="9525" cap="flat" cmpd="sng" algn="ctr">
                <a:solidFill>
                  <a:srgbClr val="808080"/>
                </a:solidFill>
                <a:prstDash val="solid"/>
                <a:round/>
              </a:ln>
              <a:effectLst/>
            </c:spPr>
          </c:downBars>
        </c:upDownBars>
        <c:marker val="1"/>
        <c:smooth val="0"/>
        <c:axId val="115267728"/>
        <c:axId val="115270448"/>
      </c:lineChart>
      <c:scatterChart>
        <c:scatterStyle val="lineMarker"/>
        <c:varyColors val="0"/>
        <c:ser>
          <c:idx val="3"/>
          <c:order val="3"/>
          <c:tx>
            <c:v>Data label position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FE0-4777-81AC-82A9B7B983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D5233A-D9D5-4DEC-BA14-D10E516C1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C4A-4A0B-BB54-866A3DC322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B16BC4-2632-4675-8B67-0CDFCBCF6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C4A-4A0B-BB54-866A3DC322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00EE11-0997-49EE-AAB6-1119B1C53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C4A-4A0B-BB54-866A3DC322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8A5A20-79D6-4AC0-8572-99393AA6F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C4A-4A0B-BB54-866A3DC322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B116F37-22F2-4596-994C-F911F5D64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C4A-4A0B-BB54-866A3DC322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FE0-4777-81AC-82A9B7B98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yVal>
            <c:numRef>
              <c:f>ChartsDataSheet!$BYJ$2:$BYJ$8</c:f>
              <c:numCache>
                <c:formatCode>General</c:formatCode>
                <c:ptCount val="7"/>
                <c:pt idx="1">
                  <c:v>4800</c:v>
                </c:pt>
                <c:pt idx="2">
                  <c:v>7082</c:v>
                </c:pt>
                <c:pt idx="3">
                  <c:v>7082</c:v>
                </c:pt>
                <c:pt idx="4">
                  <c:v>7023</c:v>
                </c:pt>
                <c:pt idx="5">
                  <c:v>7023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ChartsDataSheet!$BYE$2:$BYE$8</c15:f>
                <c15:dlblRangeCache>
                  <c:ptCount val="7"/>
                  <c:pt idx="0">
                    <c:v>+4,800</c:v>
                  </c:pt>
                  <c:pt idx="1">
                    <c:v>-1,259</c:v>
                  </c:pt>
                  <c:pt idx="2">
                    <c:v>+3,541</c:v>
                  </c:pt>
                  <c:pt idx="3">
                    <c:v>-1,800</c:v>
                  </c:pt>
                  <c:pt idx="4">
                    <c:v>+1,741</c:v>
                  </c:pt>
                  <c:pt idx="5">
                    <c:v>-1,000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FE0-4777-81AC-82A9B7B98304}"/>
            </c:ext>
          </c:extLst>
        </c:ser>
        <c:ser>
          <c:idx val="4"/>
          <c:order val="4"/>
          <c:tx>
            <c:v>Cumulative</c:v>
          </c:tx>
          <c:spPr>
            <a:ln w="28575">
              <a:noFill/>
            </a:ln>
          </c:spPr>
          <c:marker>
            <c:symbol val="none"/>
          </c:marker>
          <c:yVal>
            <c:numRef>
              <c:f>ChartsDataSheet!$BYF$2:$BYF$8</c:f>
              <c:numCache>
                <c:formatCode>General</c:formatCode>
                <c:ptCount val="7"/>
                <c:pt idx="0">
                  <c:v>4800</c:v>
                </c:pt>
                <c:pt idx="1">
                  <c:v>3541</c:v>
                </c:pt>
                <c:pt idx="2">
                  <c:v>7082</c:v>
                </c:pt>
                <c:pt idx="3">
                  <c:v>5282</c:v>
                </c:pt>
                <c:pt idx="4">
                  <c:v>7023</c:v>
                </c:pt>
                <c:pt idx="5">
                  <c:v>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E0-4777-81AC-82A9B7B9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7728"/>
        <c:axId val="115270448"/>
      </c:scatterChart>
      <c:catAx>
        <c:axId val="1152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900"/>
            </a:pPr>
            <a:endParaRPr lang="en-US"/>
          </a:p>
        </c:txPr>
        <c:crossAx val="115270448"/>
        <c:crosses val="autoZero"/>
        <c:auto val="1"/>
        <c:lblAlgn val="ctr"/>
        <c:lblOffset val="0"/>
        <c:noMultiLvlLbl val="0"/>
      </c:catAx>
      <c:valAx>
        <c:axId val="115270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267728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5.emf"/><Relationship Id="rId3" Type="http://schemas.openxmlformats.org/officeDocument/2006/relationships/chart" Target="../charts/chart3.xml"/><Relationship Id="rId21" Type="http://schemas.openxmlformats.org/officeDocument/2006/relationships/image" Target="../media/image8.emf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4.emf"/><Relationship Id="rId25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image" Target="../media/image3.emf"/><Relationship Id="rId20" Type="http://schemas.openxmlformats.org/officeDocument/2006/relationships/image" Target="../media/image7.emf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image" Target="../media/image10.emf"/><Relationship Id="rId5" Type="http://schemas.openxmlformats.org/officeDocument/2006/relationships/chart" Target="../charts/chart5.xml"/><Relationship Id="rId15" Type="http://schemas.openxmlformats.org/officeDocument/2006/relationships/image" Target="../media/image2.emf"/><Relationship Id="rId23" Type="http://schemas.openxmlformats.org/officeDocument/2006/relationships/image" Target="../media/image9.emf"/><Relationship Id="rId10" Type="http://schemas.openxmlformats.org/officeDocument/2006/relationships/chart" Target="../charts/chart10.xml"/><Relationship Id="rId19" Type="http://schemas.openxmlformats.org/officeDocument/2006/relationships/image" Target="../media/image6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1.emf"/><Relationship Id="rId22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10" Type="http://schemas.openxmlformats.org/officeDocument/2006/relationships/image" Target="../media/image20.emf"/><Relationship Id="rId4" Type="http://schemas.openxmlformats.org/officeDocument/2006/relationships/image" Target="../media/image14.emf"/><Relationship Id="rId9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8659</xdr:colOff>
      <xdr:row>5</xdr:row>
      <xdr:rowOff>77931</xdr:rowOff>
    </xdr:from>
    <xdr:ext cx="4234295" cy="2234046"/>
    <xdr:sp macro="" textlink="">
      <xdr:nvSpPr>
        <xdr:cNvPr id="47" name="ZoneTexte 10">
          <a:extLst>
            <a:ext uri="{FF2B5EF4-FFF2-40B4-BE49-F238E27FC236}">
              <a16:creationId xmlns:a16="http://schemas.microsoft.com/office/drawing/2014/main" id="{F2D493ED-A0C0-4BEB-AE23-5C2AB7FDEF06}"/>
            </a:ext>
          </a:extLst>
        </xdr:cNvPr>
        <xdr:cNvSpPr txBox="1"/>
      </xdr:nvSpPr>
      <xdr:spPr>
        <a:xfrm>
          <a:off x="7403523" y="701386"/>
          <a:ext cx="4234295" cy="22340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1</xdr:col>
      <xdr:colOff>0</xdr:colOff>
      <xdr:row>5</xdr:row>
      <xdr:rowOff>69272</xdr:rowOff>
    </xdr:from>
    <xdr:ext cx="4286250" cy="2234045"/>
    <xdr:sp macro="" textlink="">
      <xdr:nvSpPr>
        <xdr:cNvPr id="37" name="ZoneTexte 10">
          <a:extLst>
            <a:ext uri="{FF2B5EF4-FFF2-40B4-BE49-F238E27FC236}">
              <a16:creationId xmlns:a16="http://schemas.microsoft.com/office/drawing/2014/main" id="{331F8432-00C0-4914-8707-C0870939C0F7}"/>
            </a:ext>
          </a:extLst>
        </xdr:cNvPr>
        <xdr:cNvSpPr txBox="1"/>
      </xdr:nvSpPr>
      <xdr:spPr>
        <a:xfrm>
          <a:off x="926523" y="692727"/>
          <a:ext cx="4286250" cy="223404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9</xdr:col>
      <xdr:colOff>593149</xdr:colOff>
      <xdr:row>16</xdr:row>
      <xdr:rowOff>258040</xdr:rowOff>
    </xdr:from>
    <xdr:ext cx="1009649" cy="569900"/>
    <xdr:sp macro="" textlink="data!Q22">
      <xdr:nvSpPr>
        <xdr:cNvPr id="7" name="ZoneText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875194" y="3617767"/>
          <a:ext cx="1009649" cy="569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7CB2FFE1-2A5F-4370-99AD-1002EAA5D6D2}" type="TxLink">
            <a:rPr lang="en-US" sz="28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94%</a:t>
          </a:fld>
          <a:endParaRPr lang="fr-CA" sz="2800" b="1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oneCellAnchor>
    <xdr:from>
      <xdr:col>9</xdr:col>
      <xdr:colOff>531812</xdr:colOff>
      <xdr:row>23</xdr:row>
      <xdr:rowOff>293540</xdr:rowOff>
    </xdr:from>
    <xdr:ext cx="1009650" cy="535788"/>
    <xdr:sp macro="" textlink="data!Q24">
      <xdr:nvSpPr>
        <xdr:cNvPr id="33" name="ZoneText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5813857" y="5402404"/>
          <a:ext cx="1009650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DD7FB04E-26EA-408B-865A-771B03DE1128}" type="TxLink">
            <a:rPr lang="en-US" sz="26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83%</a:t>
          </a:fld>
          <a:endParaRPr lang="fr-CA" sz="2600" b="1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>
    <xdr:from>
      <xdr:col>1</xdr:col>
      <xdr:colOff>450272</xdr:colOff>
      <xdr:row>17</xdr:row>
      <xdr:rowOff>34636</xdr:rowOff>
    </xdr:from>
    <xdr:to>
      <xdr:col>3</xdr:col>
      <xdr:colOff>251113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BBE38-7DAF-415C-8407-D86230330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381001</xdr:colOff>
      <xdr:row>17</xdr:row>
      <xdr:rowOff>8658</xdr:rowOff>
    </xdr:from>
    <xdr:to>
      <xdr:col>7</xdr:col>
      <xdr:colOff>281421</xdr:colOff>
      <xdr:row>18</xdr:row>
      <xdr:rowOff>95250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384F7D-B98E-424A-8CB5-E91D8CB48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363681</xdr:colOff>
      <xdr:row>16</xdr:row>
      <xdr:rowOff>259773</xdr:rowOff>
    </xdr:from>
    <xdr:to>
      <xdr:col>15</xdr:col>
      <xdr:colOff>381000</xdr:colOff>
      <xdr:row>18</xdr:row>
      <xdr:rowOff>277091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227DD36-3B53-4CC9-B860-98BC1F3B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406976</xdr:colOff>
      <xdr:row>16</xdr:row>
      <xdr:rowOff>259773</xdr:rowOff>
    </xdr:from>
    <xdr:to>
      <xdr:col>19</xdr:col>
      <xdr:colOff>233795</xdr:colOff>
      <xdr:row>18</xdr:row>
      <xdr:rowOff>77932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C1966DE-6B61-42F7-A1ED-B6D583CCE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415636</xdr:colOff>
      <xdr:row>23</xdr:row>
      <xdr:rowOff>268430</xdr:rowOff>
    </xdr:from>
    <xdr:to>
      <xdr:col>3</xdr:col>
      <xdr:colOff>238126</xdr:colOff>
      <xdr:row>25</xdr:row>
      <xdr:rowOff>280551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39B69F3-EE9A-49C6-B694-725D4A62D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24</xdr:row>
      <xdr:rowOff>8660</xdr:rowOff>
    </xdr:from>
    <xdr:to>
      <xdr:col>7</xdr:col>
      <xdr:colOff>203489</xdr:colOff>
      <xdr:row>26</xdr:row>
      <xdr:rowOff>181841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9FCE579-DED2-4A0F-990C-E51F84A50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467590</xdr:colOff>
      <xdr:row>23</xdr:row>
      <xdr:rowOff>259772</xdr:rowOff>
    </xdr:from>
    <xdr:to>
      <xdr:col>15</xdr:col>
      <xdr:colOff>290080</xdr:colOff>
      <xdr:row>26</xdr:row>
      <xdr:rowOff>164523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D0B827D-FBB3-43CC-A24F-F35F244C0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389661</xdr:colOff>
      <xdr:row>24</xdr:row>
      <xdr:rowOff>25975</xdr:rowOff>
    </xdr:from>
    <xdr:to>
      <xdr:col>19</xdr:col>
      <xdr:colOff>212150</xdr:colOff>
      <xdr:row>26</xdr:row>
      <xdr:rowOff>225135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22B9F4A-DF6E-4D58-ABB6-CE53276A4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17319</xdr:colOff>
      <xdr:row>5</xdr:row>
      <xdr:rowOff>86590</xdr:rowOff>
    </xdr:from>
    <xdr:to>
      <xdr:col>7</xdr:col>
      <xdr:colOff>510886</xdr:colOff>
      <xdr:row>13</xdr:row>
      <xdr:rowOff>233796</xdr:rowOff>
    </xdr:to>
    <xdr:graphicFrame macro="">
      <xdr:nvGraphicFramePr>
        <xdr:cNvPr id="46" name="WAT_1">
          <a:extLst>
            <a:ext uri="{FF2B5EF4-FFF2-40B4-BE49-F238E27FC236}">
              <a16:creationId xmlns:a16="http://schemas.microsoft.com/office/drawing/2014/main" id="{218A3640-6070-47E4-9235-D3EB8325F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9</xdr:col>
      <xdr:colOff>2</xdr:colOff>
      <xdr:row>5</xdr:row>
      <xdr:rowOff>69272</xdr:rowOff>
    </xdr:from>
    <xdr:ext cx="2052204" cy="2225387"/>
    <xdr:sp macro="" textlink="">
      <xdr:nvSpPr>
        <xdr:cNvPr id="48" name="ZoneTexte 10">
          <a:extLst>
            <a:ext uri="{FF2B5EF4-FFF2-40B4-BE49-F238E27FC236}">
              <a16:creationId xmlns:a16="http://schemas.microsoft.com/office/drawing/2014/main" id="{68785869-F9F2-4391-BDD2-45622BA37CAC}"/>
            </a:ext>
          </a:extLst>
        </xdr:cNvPr>
        <xdr:cNvSpPr txBox="1"/>
      </xdr:nvSpPr>
      <xdr:spPr>
        <a:xfrm>
          <a:off x="5282047" y="692727"/>
          <a:ext cx="2052204" cy="222538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8</xdr:col>
      <xdr:colOff>8658</xdr:colOff>
      <xdr:row>14</xdr:row>
      <xdr:rowOff>216476</xdr:rowOff>
    </xdr:from>
    <xdr:to>
      <xdr:col>13</xdr:col>
      <xdr:colOff>51954</xdr:colOff>
      <xdr:row>21</xdr:row>
      <xdr:rowOff>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D01204B-EF4D-41E2-A07A-FF8A1BD5E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121227</xdr:colOff>
      <xdr:row>21</xdr:row>
      <xdr:rowOff>138546</xdr:rowOff>
    </xdr:from>
    <xdr:to>
      <xdr:col>11</xdr:col>
      <xdr:colOff>736022</xdr:colOff>
      <xdr:row>28</xdr:row>
      <xdr:rowOff>77932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5F5B6E0-35E5-4367-8E6C-F25949C11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121227</xdr:colOff>
      <xdr:row>5</xdr:row>
      <xdr:rowOff>60613</xdr:rowOff>
    </xdr:from>
    <xdr:to>
      <xdr:col>14</xdr:col>
      <xdr:colOff>48924</xdr:colOff>
      <xdr:row>13</xdr:row>
      <xdr:rowOff>150236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0ABBD94-574E-446B-AF5C-5EEDD74E5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381001</xdr:colOff>
      <xdr:row>6</xdr:row>
      <xdr:rowOff>0</xdr:rowOff>
    </xdr:from>
    <xdr:to>
      <xdr:col>13</xdr:col>
      <xdr:colOff>499197</xdr:colOff>
      <xdr:row>13</xdr:row>
      <xdr:rowOff>34637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FFFB005B-CBBD-4688-915D-A6F79405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86591</xdr:rowOff>
        </xdr:from>
        <xdr:to>
          <xdr:col>2</xdr:col>
          <xdr:colOff>559594</xdr:colOff>
          <xdr:row>18</xdr:row>
          <xdr:rowOff>277091</xdr:rowOff>
        </xdr:to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id="{D30B32B9-784A-4D2D-9597-E7882626699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4" spid="_x0000_s62207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619250" y="4113068"/>
              <a:ext cx="559594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649432</xdr:colOff>
          <xdr:row>18</xdr:row>
          <xdr:rowOff>60614</xdr:rowOff>
        </xdr:from>
        <xdr:to>
          <xdr:col>6</xdr:col>
          <xdr:colOff>516298</xdr:colOff>
          <xdr:row>18</xdr:row>
          <xdr:rowOff>251114</xdr:rowOff>
        </xdr:to>
        <xdr:pic>
          <xdr:nvPicPr>
            <xdr:cNvPr id="68" name="Picture 67">
              <a:extLst>
                <a:ext uri="{FF2B5EF4-FFF2-40B4-BE49-F238E27FC236}">
                  <a16:creationId xmlns:a16="http://schemas.microsoft.com/office/drawing/2014/main" id="{2BE34037-C77A-4FAE-8211-5A06682431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7" spid="_x0000_s62208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3740727" y="4087091"/>
              <a:ext cx="559594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69274</xdr:colOff>
          <xdr:row>18</xdr:row>
          <xdr:rowOff>86591</xdr:rowOff>
        </xdr:from>
        <xdr:to>
          <xdr:col>14</xdr:col>
          <xdr:colOff>628868</xdr:colOff>
          <xdr:row>18</xdr:row>
          <xdr:rowOff>277091</xdr:rowOff>
        </xdr:to>
        <xdr:pic>
          <xdr:nvPicPr>
            <xdr:cNvPr id="69" name="Picture 68">
              <a:extLst>
                <a:ext uri="{FF2B5EF4-FFF2-40B4-BE49-F238E27FC236}">
                  <a16:creationId xmlns:a16="http://schemas.microsoft.com/office/drawing/2014/main" id="{739C0291-4D8F-4C07-B689-8375B85E0FD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11" spid="_x0000_s62209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8156865" y="4113068"/>
              <a:ext cx="559594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632114</xdr:colOff>
          <xdr:row>18</xdr:row>
          <xdr:rowOff>51955</xdr:rowOff>
        </xdr:from>
        <xdr:to>
          <xdr:col>18</xdr:col>
          <xdr:colOff>498980</xdr:colOff>
          <xdr:row>18</xdr:row>
          <xdr:rowOff>242455</xdr:rowOff>
        </xdr:to>
        <xdr:pic>
          <xdr:nvPicPr>
            <xdr:cNvPr id="70" name="Picture 69">
              <a:extLst>
                <a:ext uri="{FF2B5EF4-FFF2-40B4-BE49-F238E27FC236}">
                  <a16:creationId xmlns:a16="http://schemas.microsoft.com/office/drawing/2014/main" id="{24317544-8DE6-4293-B150-04D005725F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12" spid="_x0000_s62210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0191750" y="4078432"/>
              <a:ext cx="559594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26</xdr:row>
          <xdr:rowOff>51954</xdr:rowOff>
        </xdr:from>
        <xdr:to>
          <xdr:col>2</xdr:col>
          <xdr:colOff>533617</xdr:colOff>
          <xdr:row>26</xdr:row>
          <xdr:rowOff>242454</xdr:rowOff>
        </xdr:to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ACE65F2F-02D6-442C-BEFB-8E7FFAAC0A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5" spid="_x0000_s62211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1593273" y="5663045"/>
              <a:ext cx="559594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623456</xdr:colOff>
          <xdr:row>26</xdr:row>
          <xdr:rowOff>69273</xdr:rowOff>
        </xdr:from>
        <xdr:to>
          <xdr:col>6</xdr:col>
          <xdr:colOff>490322</xdr:colOff>
          <xdr:row>26</xdr:row>
          <xdr:rowOff>259773</xdr:rowOff>
        </xdr:to>
        <xdr:pic>
          <xdr:nvPicPr>
            <xdr:cNvPr id="72" name="Picture 71">
              <a:extLst>
                <a:ext uri="{FF2B5EF4-FFF2-40B4-BE49-F238E27FC236}">
                  <a16:creationId xmlns:a16="http://schemas.microsoft.com/office/drawing/2014/main" id="{8E6B995F-A949-4B15-981E-9BFD33F20E4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8" spid="_x0000_s62212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3714751" y="5680364"/>
              <a:ext cx="559594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34637</xdr:colOff>
          <xdr:row>26</xdr:row>
          <xdr:rowOff>60614</xdr:rowOff>
        </xdr:from>
        <xdr:to>
          <xdr:col>14</xdr:col>
          <xdr:colOff>594231</xdr:colOff>
          <xdr:row>26</xdr:row>
          <xdr:rowOff>251114</xdr:rowOff>
        </xdr:to>
        <xdr:pic>
          <xdr:nvPicPr>
            <xdr:cNvPr id="75" name="Picture 74">
              <a:extLst>
                <a:ext uri="{FF2B5EF4-FFF2-40B4-BE49-F238E27FC236}">
                  <a16:creationId xmlns:a16="http://schemas.microsoft.com/office/drawing/2014/main" id="{A392EA42-CA2C-411B-AC58-CDEE1C24645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9" spid="_x0000_s62213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8122228" y="5671705"/>
              <a:ext cx="559594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17316</xdr:colOff>
          <xdr:row>26</xdr:row>
          <xdr:rowOff>60614</xdr:rowOff>
        </xdr:from>
        <xdr:to>
          <xdr:col>18</xdr:col>
          <xdr:colOff>576910</xdr:colOff>
          <xdr:row>26</xdr:row>
          <xdr:rowOff>251114</xdr:rowOff>
        </xdr:to>
        <xdr:pic>
          <xdr:nvPicPr>
            <xdr:cNvPr id="76" name="Picture 75">
              <a:extLst>
                <a:ext uri="{FF2B5EF4-FFF2-40B4-BE49-F238E27FC236}">
                  <a16:creationId xmlns:a16="http://schemas.microsoft.com/office/drawing/2014/main" id="{FD0FCD10-3827-49BB-B57B-2FF42F38040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10" spid="_x0000_s62214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0269680" y="5671705"/>
              <a:ext cx="559594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9</xdr:col>
      <xdr:colOff>2</xdr:colOff>
      <xdr:row>5</xdr:row>
      <xdr:rowOff>43295</xdr:rowOff>
    </xdr:from>
    <xdr:to>
      <xdr:col>12</xdr:col>
      <xdr:colOff>43297</xdr:colOff>
      <xdr:row>13</xdr:row>
      <xdr:rowOff>329046</xdr:rowOff>
    </xdr:to>
    <xdr:graphicFrame macro="">
      <xdr:nvGraphicFramePr>
        <xdr:cNvPr id="78" name="RBC_1">
          <a:extLst>
            <a:ext uri="{FF2B5EF4-FFF2-40B4-BE49-F238E27FC236}">
              <a16:creationId xmlns:a16="http://schemas.microsoft.com/office/drawing/2014/main" id="{A4AFAB3A-83B7-44B2-9BCF-EB8B90DE7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173182</xdr:colOff>
          <xdr:row>6</xdr:row>
          <xdr:rowOff>467591</xdr:rowOff>
        </xdr:from>
        <xdr:to>
          <xdr:col>11</xdr:col>
          <xdr:colOff>807893</xdr:colOff>
          <xdr:row>11</xdr:row>
          <xdr:rowOff>225137</xdr:rowOff>
        </xdr:to>
        <xdr:pic>
          <xdr:nvPicPr>
            <xdr:cNvPr id="80" name="Picture 79">
              <a:extLst>
                <a:ext uri="{FF2B5EF4-FFF2-40B4-BE49-F238E27FC236}">
                  <a16:creationId xmlns:a16="http://schemas.microsoft.com/office/drawing/2014/main" id="{35ADB994-085F-4E3B-AED6-64AA2AC4567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N$38" spid="_x0000_s62215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5455227" y="1238250"/>
              <a:ext cx="1838325" cy="99579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77931</xdr:colOff>
          <xdr:row>10</xdr:row>
          <xdr:rowOff>1</xdr:rowOff>
        </xdr:from>
        <xdr:to>
          <xdr:col>11</xdr:col>
          <xdr:colOff>207818</xdr:colOff>
          <xdr:row>11</xdr:row>
          <xdr:rowOff>164523</xdr:rowOff>
        </xdr:to>
        <xdr:pic>
          <xdr:nvPicPr>
            <xdr:cNvPr id="82" name="Picture 81">
              <a:extLst>
                <a:ext uri="{FF2B5EF4-FFF2-40B4-BE49-F238E27FC236}">
                  <a16:creationId xmlns:a16="http://schemas.microsoft.com/office/drawing/2014/main" id="{C6ECCE4D-8AA0-4626-8D66-4C7B90297DC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!$G$15" spid="_x0000_s62216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6052704" y="1948296"/>
              <a:ext cx="640773" cy="22513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346365</xdr:colOff>
      <xdr:row>18</xdr:row>
      <xdr:rowOff>190500</xdr:rowOff>
    </xdr:from>
    <xdr:to>
      <xdr:col>3</xdr:col>
      <xdr:colOff>450275</xdr:colOff>
      <xdr:row>19</xdr:row>
      <xdr:rowOff>121228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649439-E6D4-42FB-B689-59D3B2E14CD5}"/>
            </a:ext>
          </a:extLst>
        </xdr:cNvPr>
        <xdr:cNvSpPr txBox="1"/>
      </xdr:nvSpPr>
      <xdr:spPr>
        <a:xfrm>
          <a:off x="1272888" y="4216977"/>
          <a:ext cx="1489364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325584</xdr:colOff>
      <xdr:row>18</xdr:row>
      <xdr:rowOff>187037</xdr:rowOff>
    </xdr:from>
    <xdr:to>
      <xdr:col>7</xdr:col>
      <xdr:colOff>429493</xdr:colOff>
      <xdr:row>19</xdr:row>
      <xdr:rowOff>117765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575467B-F3EF-4EAC-813F-BCD14C8220EA}"/>
            </a:ext>
          </a:extLst>
        </xdr:cNvPr>
        <xdr:cNvSpPr txBox="1"/>
      </xdr:nvSpPr>
      <xdr:spPr>
        <a:xfrm>
          <a:off x="3416879" y="4213514"/>
          <a:ext cx="1489364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426028</xdr:colOff>
      <xdr:row>18</xdr:row>
      <xdr:rowOff>209551</xdr:rowOff>
    </xdr:from>
    <xdr:to>
      <xdr:col>15</xdr:col>
      <xdr:colOff>529938</xdr:colOff>
      <xdr:row>19</xdr:row>
      <xdr:rowOff>140279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5B1EC196-9848-410D-AD38-F851FD3E9CD2}"/>
            </a:ext>
          </a:extLst>
        </xdr:cNvPr>
        <xdr:cNvSpPr txBox="1"/>
      </xdr:nvSpPr>
      <xdr:spPr>
        <a:xfrm>
          <a:off x="7820892" y="4236028"/>
          <a:ext cx="1489364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301338</xdr:colOff>
      <xdr:row>18</xdr:row>
      <xdr:rowOff>214747</xdr:rowOff>
    </xdr:from>
    <xdr:to>
      <xdr:col>19</xdr:col>
      <xdr:colOff>405247</xdr:colOff>
      <xdr:row>19</xdr:row>
      <xdr:rowOff>145475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16E7B37F-B821-4892-A762-8E931766CD13}"/>
            </a:ext>
          </a:extLst>
        </xdr:cNvPr>
        <xdr:cNvSpPr txBox="1"/>
      </xdr:nvSpPr>
      <xdr:spPr>
        <a:xfrm>
          <a:off x="9860974" y="4241224"/>
          <a:ext cx="1489364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332510</xdr:colOff>
      <xdr:row>26</xdr:row>
      <xdr:rowOff>150669</xdr:rowOff>
    </xdr:from>
    <xdr:to>
      <xdr:col>3</xdr:col>
      <xdr:colOff>436420</xdr:colOff>
      <xdr:row>27</xdr:row>
      <xdr:rowOff>81397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74D43B9-FFB1-4EDB-AA48-A59DE48108F8}"/>
            </a:ext>
          </a:extLst>
        </xdr:cNvPr>
        <xdr:cNvSpPr txBox="1"/>
      </xdr:nvSpPr>
      <xdr:spPr>
        <a:xfrm>
          <a:off x="1259033" y="5761760"/>
          <a:ext cx="1489364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294411</xdr:colOff>
      <xdr:row>26</xdr:row>
      <xdr:rowOff>181841</xdr:rowOff>
    </xdr:from>
    <xdr:to>
      <xdr:col>7</xdr:col>
      <xdr:colOff>398320</xdr:colOff>
      <xdr:row>27</xdr:row>
      <xdr:rowOff>112569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89C1BC41-4DEB-47A7-9C12-B918F4FFF270}"/>
            </a:ext>
          </a:extLst>
        </xdr:cNvPr>
        <xdr:cNvSpPr txBox="1"/>
      </xdr:nvSpPr>
      <xdr:spPr>
        <a:xfrm>
          <a:off x="3385706" y="5792932"/>
          <a:ext cx="1489364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394855</xdr:colOff>
      <xdr:row>26</xdr:row>
      <xdr:rowOff>161059</xdr:rowOff>
    </xdr:from>
    <xdr:to>
      <xdr:col>15</xdr:col>
      <xdr:colOff>498765</xdr:colOff>
      <xdr:row>27</xdr:row>
      <xdr:rowOff>91787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2EF67F3-D144-42FB-BC00-A409A11577CC}"/>
            </a:ext>
          </a:extLst>
        </xdr:cNvPr>
        <xdr:cNvSpPr txBox="1"/>
      </xdr:nvSpPr>
      <xdr:spPr>
        <a:xfrm>
          <a:off x="7789719" y="5772150"/>
          <a:ext cx="1489364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17</xdr:col>
      <xdr:colOff>348097</xdr:colOff>
      <xdr:row>26</xdr:row>
      <xdr:rowOff>192232</xdr:rowOff>
    </xdr:from>
    <xdr:to>
      <xdr:col>19</xdr:col>
      <xdr:colOff>452006</xdr:colOff>
      <xdr:row>27</xdr:row>
      <xdr:rowOff>122960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9F75C0F-4DAC-4B11-8C4A-151DB2ED3913}"/>
            </a:ext>
          </a:extLst>
        </xdr:cNvPr>
        <xdr:cNvSpPr txBox="1"/>
      </xdr:nvSpPr>
      <xdr:spPr>
        <a:xfrm>
          <a:off x="9907733" y="5803323"/>
          <a:ext cx="1489364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previous month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25975</xdr:colOff>
      <xdr:row>5</xdr:row>
      <xdr:rowOff>8658</xdr:rowOff>
    </xdr:from>
    <xdr:to>
      <xdr:col>19</xdr:col>
      <xdr:colOff>571499</xdr:colOff>
      <xdr:row>13</xdr:row>
      <xdr:rowOff>268431</xdr:rowOff>
    </xdr:to>
    <xdr:graphicFrame macro="">
      <xdr:nvGraphicFramePr>
        <xdr:cNvPr id="43" name="VAH_1">
          <a:extLst>
            <a:ext uri="{FF2B5EF4-FFF2-40B4-BE49-F238E27FC236}">
              <a16:creationId xmlns:a16="http://schemas.microsoft.com/office/drawing/2014/main" id="{C9C4DA95-798C-41AF-B339-B6F35067F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38</xdr:row>
      <xdr:rowOff>33337</xdr:rowOff>
    </xdr:from>
    <xdr:to>
      <xdr:col>5</xdr:col>
      <xdr:colOff>419100</xdr:colOff>
      <xdr:row>45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7C341-7276-495C-A200-ED1702200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1295400</xdr:colOff>
      <xdr:row>38</xdr:row>
      <xdr:rowOff>57150</xdr:rowOff>
    </xdr:from>
    <xdr:to>
      <xdr:col>10</xdr:col>
      <xdr:colOff>476250</xdr:colOff>
      <xdr:row>45</xdr:row>
      <xdr:rowOff>80963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203FFB-3EA8-48A3-96FF-48E58CC8B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516618</xdr:colOff>
      <xdr:row>23</xdr:row>
      <xdr:rowOff>122465</xdr:rowOff>
    </xdr:from>
    <xdr:to>
      <xdr:col>14</xdr:col>
      <xdr:colOff>122465</xdr:colOff>
      <xdr:row>33</xdr:row>
      <xdr:rowOff>68036</xdr:rowOff>
    </xdr:to>
    <xdr:graphicFrame macro="">
      <xdr:nvGraphicFramePr>
        <xdr:cNvPr id="4" name="RBC_1">
          <a:extLst>
            <a:ext uri="{FF2B5EF4-FFF2-40B4-BE49-F238E27FC236}">
              <a16:creationId xmlns:a16="http://schemas.microsoft.com/office/drawing/2014/main" id="{BDD65A78-816B-41DA-BAB9-470AC192D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116417</xdr:colOff>
      <xdr:row>6</xdr:row>
      <xdr:rowOff>1</xdr:rowOff>
    </xdr:from>
    <xdr:to>
      <xdr:col>29</xdr:col>
      <xdr:colOff>179917</xdr:colOff>
      <xdr:row>17</xdr:row>
      <xdr:rowOff>243418</xdr:rowOff>
    </xdr:to>
    <xdr:graphicFrame macro="">
      <xdr:nvGraphicFramePr>
        <xdr:cNvPr id="7" name="VAH_1">
          <a:extLst>
            <a:ext uri="{FF2B5EF4-FFF2-40B4-BE49-F238E27FC236}">
              <a16:creationId xmlns:a16="http://schemas.microsoft.com/office/drawing/2014/main" id="{0E353828-5650-4CB3-9EB9-FD59D50A2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25977</xdr:colOff>
      <xdr:row>5</xdr:row>
      <xdr:rowOff>164525</xdr:rowOff>
    </xdr:from>
    <xdr:to>
      <xdr:col>10</xdr:col>
      <xdr:colOff>467591</xdr:colOff>
      <xdr:row>19</xdr:row>
      <xdr:rowOff>17318</xdr:rowOff>
    </xdr:to>
    <xdr:graphicFrame macro="">
      <xdr:nvGraphicFramePr>
        <xdr:cNvPr id="3" name="WAT_1">
          <a:extLst>
            <a:ext uri="{FF2B5EF4-FFF2-40B4-BE49-F238E27FC236}">
              <a16:creationId xmlns:a16="http://schemas.microsoft.com/office/drawing/2014/main" id="{92A86B2A-4430-4DED-92FB-6E2CD07C2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OB121"/>
  <sheetViews>
    <sheetView topLeftCell="EI1" workbookViewId="0">
      <pane ySplit="1" topLeftCell="A2" activePane="bottomLeft" state="frozen"/>
      <selection pane="bottomLeft" activeCell="CW2" sqref="CW2:FI2"/>
    </sheetView>
  </sheetViews>
  <sheetFormatPr defaultRowHeight="15" x14ac:dyDescent="0.25"/>
  <cols>
    <col min="1" max="1" width="18.42578125" style="23" bestFit="1" customWidth="1"/>
    <col min="2" max="2" width="3.5703125" style="23" bestFit="1" customWidth="1"/>
    <col min="3" max="5" width="2" style="23" bestFit="1" customWidth="1"/>
    <col min="6" max="6" width="4.42578125" style="23" bestFit="1" customWidth="1"/>
    <col min="7" max="7" width="4.7109375" style="23" bestFit="1" customWidth="1"/>
    <col min="8" max="8" width="4.140625" style="23" bestFit="1" customWidth="1"/>
    <col min="9" max="9" width="7.28515625" style="23" bestFit="1" customWidth="1"/>
    <col min="10" max="10" width="9" style="23" bestFit="1" customWidth="1"/>
    <col min="11" max="11" width="10.42578125" style="23" bestFit="1" customWidth="1"/>
    <col min="12" max="12" width="7.42578125" style="23" bestFit="1" customWidth="1"/>
    <col min="13" max="14" width="6" style="23" bestFit="1" customWidth="1"/>
    <col min="15" max="17" width="6.85546875" style="23" bestFit="1" customWidth="1"/>
    <col min="18" max="18" width="4.7109375" style="23" bestFit="1" customWidth="1"/>
    <col min="19" max="19" width="11.85546875" style="23" bestFit="1" customWidth="1"/>
    <col min="20" max="20" width="11.5703125" style="23" bestFit="1" customWidth="1"/>
    <col min="21" max="21" width="9" style="23" bestFit="1" customWidth="1"/>
    <col min="22" max="22" width="10.140625" style="23" bestFit="1" customWidth="1"/>
    <col min="23" max="23" width="8.42578125" style="23" bestFit="1" customWidth="1"/>
    <col min="24" max="24" width="11.140625" style="23" bestFit="1" customWidth="1"/>
    <col min="25" max="25" width="4.5703125" style="23" bestFit="1" customWidth="1"/>
    <col min="26" max="26" width="7.140625" style="23" bestFit="1" customWidth="1"/>
    <col min="27" max="29" width="2" style="23" bestFit="1" customWidth="1"/>
    <col min="30" max="30" width="4.42578125" style="23" bestFit="1" customWidth="1"/>
    <col min="31" max="31" width="4.7109375" style="23" bestFit="1" customWidth="1"/>
    <col min="32" max="32" width="4.140625" style="23" bestFit="1" customWidth="1"/>
    <col min="33" max="33" width="11.42578125" style="23" bestFit="1" customWidth="1"/>
    <col min="34" max="34" width="8.28515625" style="23" bestFit="1" customWidth="1"/>
    <col min="35" max="41" width="6" style="23" bestFit="1" customWidth="1"/>
    <col min="42" max="44" width="7" style="23" bestFit="1" customWidth="1"/>
    <col min="45" max="50" width="6.85546875" style="23" bestFit="1" customWidth="1"/>
    <col min="51" max="53" width="7.85546875" style="23" bestFit="1" customWidth="1"/>
    <col min="54" max="54" width="12" style="23" bestFit="1" customWidth="1"/>
    <col min="55" max="55" width="6.5703125" style="23" bestFit="1" customWidth="1"/>
    <col min="56" max="56" width="9.140625" style="23"/>
    <col min="57" max="62" width="2" style="23" bestFit="1" customWidth="1"/>
    <col min="63" max="63" width="7.85546875" style="23" bestFit="1" customWidth="1"/>
    <col min="64" max="65" width="7.140625" style="23" bestFit="1" customWidth="1"/>
    <col min="66" max="100" width="9.140625" style="23"/>
    <col min="101" max="101" width="20.42578125" style="23" bestFit="1" customWidth="1"/>
    <col min="102" max="102" width="11.85546875" style="23" bestFit="1" customWidth="1"/>
    <col min="103" max="103" width="11.5703125" style="23" bestFit="1" customWidth="1"/>
    <col min="104" max="104" width="9" style="23" bestFit="1" customWidth="1"/>
    <col min="105" max="105" width="10.140625" style="23" bestFit="1" customWidth="1"/>
    <col min="106" max="107" width="6.42578125" style="23" bestFit="1" customWidth="1"/>
    <col min="108" max="108" width="4.28515625" style="23" bestFit="1" customWidth="1"/>
    <col min="109" max="110" width="7.85546875" style="23" bestFit="1" customWidth="1"/>
    <col min="111" max="112" width="6.42578125" style="23" bestFit="1" customWidth="1"/>
    <col min="113" max="113" width="4.28515625" style="23" bestFit="1" customWidth="1"/>
    <col min="114" max="115" width="7.85546875" style="23" bestFit="1" customWidth="1"/>
    <col min="116" max="1500" width="9.140625" style="23"/>
    <col min="1501" max="1501" width="24" style="23" bestFit="1" customWidth="1"/>
    <col min="1502" max="1502" width="11.85546875" style="23" bestFit="1" customWidth="1"/>
    <col min="1503" max="1503" width="11.5703125" style="23" bestFit="1" customWidth="1"/>
    <col min="1504" max="1504" width="9" style="23" bestFit="1" customWidth="1"/>
    <col min="1505" max="1505" width="10.140625" style="23" bestFit="1" customWidth="1"/>
    <col min="1506" max="1506" width="7.85546875" style="23" bestFit="1" customWidth="1"/>
    <col min="1507" max="1600" width="9.140625" style="23"/>
    <col min="1601" max="1601" width="14.42578125" style="23" bestFit="1" customWidth="1"/>
    <col min="1602" max="1602" width="3.5703125" style="23" bestFit="1" customWidth="1"/>
    <col min="1603" max="1603" width="6.5703125" style="23" bestFit="1" customWidth="1"/>
    <col min="1604" max="1604" width="7.140625" style="23" bestFit="1" customWidth="1"/>
    <col min="1605" max="1605" width="7.42578125" style="23" bestFit="1" customWidth="1"/>
    <col min="1606" max="1608" width="6" style="23" bestFit="1" customWidth="1"/>
    <col min="1609" max="1609" width="7.28515625" style="23" bestFit="1" customWidth="1"/>
    <col min="1610" max="1610" width="9" style="23" bestFit="1" customWidth="1"/>
    <col min="1611" max="1611" width="9.7109375" style="23" bestFit="1" customWidth="1"/>
    <col min="1612" max="1612" width="7" style="23" bestFit="1" customWidth="1"/>
    <col min="1613" max="1613" width="8.5703125" style="23" bestFit="1" customWidth="1"/>
    <col min="1614" max="1614" width="4.85546875" style="23" bestFit="1" customWidth="1"/>
    <col min="1615" max="1617" width="7.140625" style="23" bestFit="1" customWidth="1"/>
    <col min="1618" max="1618" width="6.85546875" style="23" bestFit="1" customWidth="1"/>
    <col min="1619" max="1619" width="11.85546875" style="23" bestFit="1" customWidth="1"/>
    <col min="1620" max="1620" width="11.5703125" style="23" bestFit="1" customWidth="1"/>
    <col min="1621" max="1621" width="9" style="23" bestFit="1" customWidth="1"/>
    <col min="1622" max="1622" width="10.140625" style="23" bestFit="1" customWidth="1"/>
    <col min="1623" max="1623" width="6.85546875" style="23" bestFit="1" customWidth="1"/>
    <col min="1624" max="1624" width="7.140625" style="23" bestFit="1" customWidth="1"/>
    <col min="1625" max="1900" width="9.140625" style="23"/>
    <col min="1901" max="1901" width="24.42578125" style="23" bestFit="1" customWidth="1"/>
    <col min="1902" max="1902" width="11.85546875" style="23" bestFit="1" customWidth="1"/>
    <col min="1903" max="1903" width="11.5703125" style="23" bestFit="1" customWidth="1"/>
    <col min="1904" max="1904" width="9" style="23" bestFit="1" customWidth="1"/>
    <col min="1905" max="1905" width="10.140625" style="23" bestFit="1" customWidth="1"/>
    <col min="1906" max="2000" width="9.140625" style="23"/>
    <col min="2001" max="2001" width="21" style="23" bestFit="1" customWidth="1"/>
    <col min="2002" max="2002" width="11.85546875" style="23" bestFit="1" customWidth="1"/>
    <col min="2003" max="2003" width="11.5703125" style="23" bestFit="1" customWidth="1"/>
    <col min="2004" max="2004" width="9" style="23" bestFit="1" customWidth="1"/>
    <col min="2005" max="2005" width="10.140625" style="23" bestFit="1" customWidth="1"/>
    <col min="2006" max="2006" width="24.7109375" style="23" bestFit="1" customWidth="1"/>
    <col min="2007" max="2007" width="7.5703125" style="23" bestFit="1" customWidth="1"/>
    <col min="2008" max="2008" width="11.140625" style="23" bestFit="1" customWidth="1"/>
    <col min="2009" max="2009" width="10" style="23" bestFit="1" customWidth="1"/>
    <col min="2010" max="2010" width="7" style="23" bestFit="1" customWidth="1"/>
    <col min="2011" max="2011" width="6" style="23" bestFit="1" customWidth="1"/>
    <col min="2012" max="2012" width="17.85546875" style="23" bestFit="1" customWidth="1"/>
    <col min="2013" max="2100" width="9.140625" style="23"/>
    <col min="2101" max="2101" width="18.42578125" style="23" bestFit="1" customWidth="1"/>
    <col min="2102" max="2102" width="11.85546875" style="23" bestFit="1" customWidth="1"/>
    <col min="2103" max="2103" width="11.5703125" style="23" bestFit="1" customWidth="1"/>
    <col min="2104" max="2104" width="9" style="23" bestFit="1" customWidth="1"/>
    <col min="2105" max="2105" width="10.140625" style="23" bestFit="1" customWidth="1"/>
    <col min="2106" max="2109" width="9.140625" style="23"/>
  </cols>
  <sheetData>
    <row r="1" spans="1:2420" s="18" customFormat="1" x14ac:dyDescent="0.25">
      <c r="A1" s="12" t="s">
        <v>37</v>
      </c>
      <c r="B1" s="12" t="s">
        <v>38</v>
      </c>
      <c r="C1" s="12">
        <v>1</v>
      </c>
      <c r="D1" s="12">
        <v>2</v>
      </c>
      <c r="E1" s="12">
        <v>3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44</v>
      </c>
      <c r="L1" s="12" t="s">
        <v>45</v>
      </c>
      <c r="M1" s="12" t="s">
        <v>46</v>
      </c>
      <c r="N1" s="12" t="s">
        <v>47</v>
      </c>
      <c r="O1" s="20" t="s">
        <v>48</v>
      </c>
      <c r="P1" s="12" t="s">
        <v>49</v>
      </c>
      <c r="Q1" s="12" t="s">
        <v>50</v>
      </c>
      <c r="R1" s="12" t="s">
        <v>51</v>
      </c>
      <c r="S1" s="12" t="s">
        <v>52</v>
      </c>
      <c r="T1" s="12" t="s">
        <v>53</v>
      </c>
      <c r="U1" s="12" t="s">
        <v>54</v>
      </c>
      <c r="V1" s="12" t="s">
        <v>55</v>
      </c>
      <c r="W1" s="12" t="s">
        <v>56</v>
      </c>
      <c r="X1" s="12" t="s">
        <v>57</v>
      </c>
      <c r="Y1" s="12" t="s">
        <v>58</v>
      </c>
      <c r="Z1" s="13" t="s">
        <v>59</v>
      </c>
      <c r="AA1" s="13">
        <v>1</v>
      </c>
      <c r="AB1" s="13">
        <v>2</v>
      </c>
      <c r="AC1" s="13">
        <v>3</v>
      </c>
      <c r="AD1" s="13" t="s">
        <v>39</v>
      </c>
      <c r="AE1" s="13" t="s">
        <v>40</v>
      </c>
      <c r="AF1" s="13" t="s">
        <v>41</v>
      </c>
      <c r="AG1" s="13" t="s">
        <v>60</v>
      </c>
      <c r="AH1" s="13" t="s">
        <v>61</v>
      </c>
      <c r="AI1" s="21" t="s">
        <v>62</v>
      </c>
      <c r="AJ1" s="21" t="s">
        <v>63</v>
      </c>
      <c r="AK1" s="21" t="s">
        <v>64</v>
      </c>
      <c r="AL1" s="21" t="s">
        <v>65</v>
      </c>
      <c r="AM1" s="21" t="s">
        <v>66</v>
      </c>
      <c r="AN1" s="21" t="s">
        <v>67</v>
      </c>
      <c r="AO1" s="21" t="s">
        <v>68</v>
      </c>
      <c r="AP1" s="21" t="s">
        <v>69</v>
      </c>
      <c r="AQ1" s="21" t="s">
        <v>70</v>
      </c>
      <c r="AR1" s="21" t="s">
        <v>71</v>
      </c>
      <c r="AS1" s="21" t="s">
        <v>72</v>
      </c>
      <c r="AT1" s="21" t="s">
        <v>73</v>
      </c>
      <c r="AU1" s="21" t="s">
        <v>74</v>
      </c>
      <c r="AV1" s="21" t="s">
        <v>75</v>
      </c>
      <c r="AW1" s="21" t="s">
        <v>76</v>
      </c>
      <c r="AX1" s="21" t="s">
        <v>77</v>
      </c>
      <c r="AY1" s="21" t="s">
        <v>78</v>
      </c>
      <c r="AZ1" s="21" t="s">
        <v>79</v>
      </c>
      <c r="BA1" s="21" t="s">
        <v>80</v>
      </c>
      <c r="BB1" s="22" t="s">
        <v>81</v>
      </c>
      <c r="BC1" s="22" t="s">
        <v>82</v>
      </c>
      <c r="BD1" s="11" t="s">
        <v>83</v>
      </c>
      <c r="BE1" s="12">
        <v>1</v>
      </c>
      <c r="BF1" s="12">
        <v>2</v>
      </c>
      <c r="BG1" s="12">
        <v>3</v>
      </c>
      <c r="BH1" s="13">
        <v>1</v>
      </c>
      <c r="BI1" s="13">
        <v>2</v>
      </c>
      <c r="BJ1" s="13">
        <v>3</v>
      </c>
      <c r="BK1" s="12" t="s">
        <v>84</v>
      </c>
      <c r="BL1" s="12" t="s">
        <v>85</v>
      </c>
      <c r="BM1" s="12" t="s">
        <v>86</v>
      </c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4" t="s">
        <v>87</v>
      </c>
      <c r="CX1" s="14" t="s">
        <v>52</v>
      </c>
      <c r="CY1" s="14" t="s">
        <v>53</v>
      </c>
      <c r="CZ1" s="15" t="s">
        <v>54</v>
      </c>
      <c r="DA1" s="14" t="s">
        <v>55</v>
      </c>
      <c r="DB1" s="15" t="s">
        <v>88</v>
      </c>
      <c r="DC1" s="15" t="s">
        <v>89</v>
      </c>
      <c r="DD1" s="15" t="s">
        <v>90</v>
      </c>
      <c r="DE1" s="15" t="s">
        <v>91</v>
      </c>
      <c r="DF1" s="15" t="s">
        <v>92</v>
      </c>
      <c r="DG1" s="15" t="s">
        <v>88</v>
      </c>
      <c r="DH1" s="15" t="s">
        <v>89</v>
      </c>
      <c r="DI1" s="15" t="s">
        <v>90</v>
      </c>
      <c r="DJ1" s="15" t="s">
        <v>91</v>
      </c>
      <c r="DK1" s="15" t="s">
        <v>92</v>
      </c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4" t="s">
        <v>93</v>
      </c>
      <c r="BET1" s="14" t="s">
        <v>52</v>
      </c>
      <c r="BEU1" s="14" t="s">
        <v>53</v>
      </c>
      <c r="BEV1" s="15" t="s">
        <v>54</v>
      </c>
      <c r="BEW1" s="14" t="s">
        <v>55</v>
      </c>
      <c r="BEX1" s="15" t="s">
        <v>91</v>
      </c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4" t="s">
        <v>94</v>
      </c>
      <c r="BIP1" s="14" t="s">
        <v>38</v>
      </c>
      <c r="BIQ1" s="14" t="s">
        <v>95</v>
      </c>
      <c r="BIR1" s="14" t="s">
        <v>96</v>
      </c>
      <c r="BIS1" s="15" t="s">
        <v>97</v>
      </c>
      <c r="BIT1" s="14" t="s">
        <v>98</v>
      </c>
      <c r="BIU1" s="14" t="s">
        <v>99</v>
      </c>
      <c r="BIV1" s="14" t="s">
        <v>100</v>
      </c>
      <c r="BIW1" s="14" t="s">
        <v>42</v>
      </c>
      <c r="BIX1" s="14" t="s">
        <v>43</v>
      </c>
      <c r="BIY1" s="16" t="s">
        <v>101</v>
      </c>
      <c r="BIZ1" s="16" t="s">
        <v>102</v>
      </c>
      <c r="BJA1" s="16" t="s">
        <v>103</v>
      </c>
      <c r="BJB1" s="16" t="s">
        <v>104</v>
      </c>
      <c r="BJC1" s="17" t="s">
        <v>105</v>
      </c>
      <c r="BJD1" s="14" t="s">
        <v>106</v>
      </c>
      <c r="BJE1" s="14" t="s">
        <v>107</v>
      </c>
      <c r="BJF1" s="14" t="s">
        <v>108</v>
      </c>
      <c r="BJG1" s="14" t="s">
        <v>52</v>
      </c>
      <c r="BJH1" s="14" t="s">
        <v>53</v>
      </c>
      <c r="BJI1" s="14" t="s">
        <v>54</v>
      </c>
      <c r="BJJ1" s="14" t="s">
        <v>55</v>
      </c>
      <c r="BJK1" s="15" t="s">
        <v>109</v>
      </c>
      <c r="BJL1" s="15" t="s">
        <v>110</v>
      </c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4" t="s">
        <v>111</v>
      </c>
      <c r="BUD1" s="14" t="s">
        <v>52</v>
      </c>
      <c r="BUE1" s="14" t="s">
        <v>53</v>
      </c>
      <c r="BUF1" s="15" t="s">
        <v>54</v>
      </c>
      <c r="BUG1" s="14" t="s">
        <v>55</v>
      </c>
      <c r="BUH1" s="15" t="s">
        <v>88</v>
      </c>
      <c r="BUI1" s="15" t="s">
        <v>89</v>
      </c>
      <c r="BUJ1" s="15" t="s">
        <v>183</v>
      </c>
      <c r="BUK1" s="15" t="s">
        <v>184</v>
      </c>
      <c r="BUL1" s="15" t="s">
        <v>185</v>
      </c>
      <c r="BUM1" s="15" t="s">
        <v>186</v>
      </c>
      <c r="BUN1" s="15" t="s">
        <v>187</v>
      </c>
      <c r="BUO1" s="15" t="s">
        <v>188</v>
      </c>
      <c r="BUP1" s="15" t="s">
        <v>189</v>
      </c>
      <c r="BUQ1" s="15" t="s">
        <v>190</v>
      </c>
      <c r="BUR1" s="15" t="s">
        <v>191</v>
      </c>
      <c r="BUS1" s="15" t="s">
        <v>192</v>
      </c>
      <c r="BUT1" s="15" t="s">
        <v>193</v>
      </c>
      <c r="BUU1" s="15" t="s">
        <v>194</v>
      </c>
      <c r="BUV1" s="15" t="s">
        <v>195</v>
      </c>
      <c r="BUW1" s="15" t="s">
        <v>196</v>
      </c>
      <c r="BUX1" s="15" t="s">
        <v>197</v>
      </c>
      <c r="BUY1" s="15" t="s">
        <v>198</v>
      </c>
      <c r="BUZ1" s="15" t="s">
        <v>199</v>
      </c>
      <c r="BVA1" s="15" t="s">
        <v>200</v>
      </c>
      <c r="BVB1" s="15" t="s">
        <v>201</v>
      </c>
      <c r="BVC1" s="15" t="s">
        <v>202</v>
      </c>
      <c r="BVD1" s="15" t="s">
        <v>203</v>
      </c>
      <c r="BVE1" s="15" t="s">
        <v>204</v>
      </c>
      <c r="BVF1" s="15" t="s">
        <v>205</v>
      </c>
      <c r="BVG1" s="15" t="s">
        <v>206</v>
      </c>
      <c r="BVH1" s="15" t="s">
        <v>207</v>
      </c>
      <c r="BVI1" s="15" t="s">
        <v>208</v>
      </c>
      <c r="BVJ1" s="15" t="s">
        <v>209</v>
      </c>
      <c r="BVK1" s="15" t="s">
        <v>210</v>
      </c>
      <c r="BVL1" s="15" t="s">
        <v>211</v>
      </c>
      <c r="BVM1" s="15" t="s">
        <v>212</v>
      </c>
      <c r="BVN1" s="15" t="s">
        <v>213</v>
      </c>
      <c r="BVO1" s="15" t="s">
        <v>214</v>
      </c>
      <c r="BVP1" s="15" t="s">
        <v>215</v>
      </c>
      <c r="BVQ1" s="15" t="s">
        <v>216</v>
      </c>
      <c r="BVR1" s="15" t="s">
        <v>217</v>
      </c>
      <c r="BVS1" s="15" t="s">
        <v>218</v>
      </c>
      <c r="BVT1" s="15" t="s">
        <v>219</v>
      </c>
      <c r="BVU1" s="15" t="s">
        <v>220</v>
      </c>
      <c r="BVV1" s="15" t="s">
        <v>221</v>
      </c>
      <c r="BVW1" s="15" t="s">
        <v>222</v>
      </c>
      <c r="BVX1" s="15" t="s">
        <v>223</v>
      </c>
      <c r="BVY1" s="15" t="s">
        <v>224</v>
      </c>
      <c r="BVZ1" s="15" t="s">
        <v>225</v>
      </c>
      <c r="BWA1" s="15" t="s">
        <v>226</v>
      </c>
      <c r="BWB1" s="15" t="s">
        <v>227</v>
      </c>
      <c r="BWC1" s="15" t="s">
        <v>228</v>
      </c>
      <c r="BWD1" s="15" t="s">
        <v>229</v>
      </c>
      <c r="BWE1" s="15" t="s">
        <v>230</v>
      </c>
      <c r="BWF1" s="15" t="s">
        <v>231</v>
      </c>
      <c r="BWG1" s="15" t="s">
        <v>232</v>
      </c>
      <c r="BWH1" s="15" t="s">
        <v>233</v>
      </c>
      <c r="BWI1" s="15" t="s">
        <v>234</v>
      </c>
      <c r="BWJ1" s="15" t="s">
        <v>235</v>
      </c>
      <c r="BWK1" s="15" t="s">
        <v>236</v>
      </c>
      <c r="BWL1" s="15" t="s">
        <v>237</v>
      </c>
      <c r="BWM1" s="15" t="s">
        <v>238</v>
      </c>
      <c r="BWN1" s="15" t="s">
        <v>239</v>
      </c>
      <c r="BWO1" s="15" t="s">
        <v>240</v>
      </c>
      <c r="BWP1" s="15" t="s">
        <v>241</v>
      </c>
      <c r="BWQ1" s="15" t="s">
        <v>242</v>
      </c>
      <c r="BWR1" s="15" t="s">
        <v>243</v>
      </c>
      <c r="BWS1" s="15" t="s">
        <v>244</v>
      </c>
      <c r="BWT1" s="15" t="s">
        <v>245</v>
      </c>
      <c r="BWU1" s="15" t="s">
        <v>246</v>
      </c>
      <c r="BWV1" s="15" t="s">
        <v>247</v>
      </c>
      <c r="BWW1" s="15" t="s">
        <v>248</v>
      </c>
      <c r="BWX1" s="15" t="s">
        <v>249</v>
      </c>
      <c r="BWY1" s="15" t="s">
        <v>250</v>
      </c>
      <c r="BWZ1" s="15" t="s">
        <v>251</v>
      </c>
      <c r="BXA1" s="15" t="s">
        <v>252</v>
      </c>
      <c r="BXB1" s="15" t="s">
        <v>253</v>
      </c>
      <c r="BXC1" s="15" t="s">
        <v>254</v>
      </c>
      <c r="BXD1" s="15" t="s">
        <v>255</v>
      </c>
      <c r="BXE1" s="15" t="s">
        <v>256</v>
      </c>
      <c r="BXF1" s="15" t="s">
        <v>257</v>
      </c>
      <c r="BXG1" s="15" t="s">
        <v>258</v>
      </c>
      <c r="BXH1" s="15" t="s">
        <v>259</v>
      </c>
      <c r="BXI1" s="15" t="s">
        <v>260</v>
      </c>
      <c r="BXJ1" s="15" t="s">
        <v>261</v>
      </c>
      <c r="BXK1" s="15" t="s">
        <v>262</v>
      </c>
      <c r="BXL1" s="15" t="s">
        <v>263</v>
      </c>
      <c r="BXM1" s="15" t="s">
        <v>264</v>
      </c>
      <c r="BXN1" s="15" t="s">
        <v>265</v>
      </c>
      <c r="BXO1" s="15" t="s">
        <v>266</v>
      </c>
      <c r="BXP1" s="15" t="s">
        <v>267</v>
      </c>
      <c r="BXQ1" s="15" t="s">
        <v>268</v>
      </c>
      <c r="BXR1" s="15" t="s">
        <v>269</v>
      </c>
      <c r="BXS1" s="15" t="s">
        <v>270</v>
      </c>
      <c r="BXT1" s="15" t="s">
        <v>271</v>
      </c>
      <c r="BXU1" s="15" t="s">
        <v>272</v>
      </c>
      <c r="BXV1" s="15" t="s">
        <v>273</v>
      </c>
      <c r="BXW1" s="15" t="s">
        <v>274</v>
      </c>
      <c r="BXX1" s="15" t="s">
        <v>275</v>
      </c>
      <c r="BXY1" s="14" t="s">
        <v>112</v>
      </c>
      <c r="BXZ1" s="14" t="s">
        <v>52</v>
      </c>
      <c r="BYA1" s="14" t="s">
        <v>53</v>
      </c>
      <c r="BYB1" s="15" t="s">
        <v>54</v>
      </c>
      <c r="BYC1" s="14" t="s">
        <v>55</v>
      </c>
      <c r="BYD1" s="15" t="s">
        <v>113</v>
      </c>
      <c r="BYE1" s="15" t="s">
        <v>114</v>
      </c>
      <c r="BYF1" s="15" t="s">
        <v>115</v>
      </c>
      <c r="BYG1" s="15" t="s">
        <v>116</v>
      </c>
      <c r="BYH1" s="15" t="s">
        <v>117</v>
      </c>
      <c r="BYI1" s="15" t="s">
        <v>118</v>
      </c>
      <c r="BYJ1" s="15" t="s">
        <v>119</v>
      </c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4" t="s">
        <v>120</v>
      </c>
      <c r="CBV1" s="14" t="s">
        <v>52</v>
      </c>
      <c r="CBW1" s="14" t="s">
        <v>53</v>
      </c>
      <c r="CBX1" s="15" t="s">
        <v>54</v>
      </c>
      <c r="CBY1" s="14" t="s">
        <v>55</v>
      </c>
      <c r="CBZ1" s="15"/>
      <c r="CCA1" s="15"/>
      <c r="CCB1" s="15"/>
      <c r="CCC1" s="15"/>
      <c r="CFQ1" s="14" t="s">
        <v>121</v>
      </c>
      <c r="CFR1" s="14" t="s">
        <v>52</v>
      </c>
      <c r="CFS1" s="14" t="s">
        <v>53</v>
      </c>
      <c r="CFT1" s="15" t="s">
        <v>54</v>
      </c>
      <c r="CFU1" s="14" t="s">
        <v>55</v>
      </c>
      <c r="CJM1" s="14" t="s">
        <v>122</v>
      </c>
      <c r="CJN1" s="14" t="s">
        <v>52</v>
      </c>
      <c r="CJO1" s="14" t="s">
        <v>53</v>
      </c>
      <c r="CJP1" s="15" t="s">
        <v>54</v>
      </c>
      <c r="CJQ1" s="14" t="s">
        <v>55</v>
      </c>
      <c r="CJR1" s="14" t="s">
        <v>123</v>
      </c>
      <c r="CJS1" s="15" t="s">
        <v>124</v>
      </c>
      <c r="CJT1" s="15" t="s">
        <v>125</v>
      </c>
      <c r="CJU1" s="15" t="s">
        <v>126</v>
      </c>
      <c r="CJV1" s="15" t="s">
        <v>127</v>
      </c>
      <c r="CJW1" s="15" t="s">
        <v>128</v>
      </c>
      <c r="CJX1" s="15" t="s">
        <v>129</v>
      </c>
      <c r="CJY1" s="15" t="s">
        <v>130</v>
      </c>
      <c r="CJZ1" s="15" t="s">
        <v>131</v>
      </c>
      <c r="CKA1" s="15" t="s">
        <v>132</v>
      </c>
      <c r="CKB1" s="15" t="s">
        <v>133</v>
      </c>
      <c r="CKC1" s="15" t="s">
        <v>134</v>
      </c>
      <c r="CKD1" s="15" t="s">
        <v>135</v>
      </c>
      <c r="CKE1" s="15" t="s">
        <v>136</v>
      </c>
      <c r="CKF1" s="15" t="s">
        <v>137</v>
      </c>
      <c r="CKG1" s="15" t="s">
        <v>138</v>
      </c>
      <c r="CKH1" s="15" t="s">
        <v>139</v>
      </c>
      <c r="CKI1" s="15" t="s">
        <v>140</v>
      </c>
      <c r="CKJ1" s="15" t="s">
        <v>141</v>
      </c>
      <c r="CKK1" s="15" t="s">
        <v>142</v>
      </c>
      <c r="CKL1" s="15" t="s">
        <v>143</v>
      </c>
      <c r="CKM1" s="15" t="s">
        <v>144</v>
      </c>
      <c r="CKN1" s="15" t="s">
        <v>145</v>
      </c>
      <c r="CKO1" s="15" t="s">
        <v>146</v>
      </c>
      <c r="CKP1" s="15" t="s">
        <v>147</v>
      </c>
      <c r="CKQ1" s="15" t="s">
        <v>148</v>
      </c>
      <c r="CKR1" s="15" t="s">
        <v>149</v>
      </c>
      <c r="CKS1" s="15" t="s">
        <v>150</v>
      </c>
      <c r="CKT1" s="15" t="s">
        <v>151</v>
      </c>
      <c r="CKU1" s="15" t="s">
        <v>152</v>
      </c>
      <c r="CKV1" s="15" t="s">
        <v>153</v>
      </c>
      <c r="CKW1" s="15" t="s">
        <v>154</v>
      </c>
      <c r="CKX1" s="15" t="s">
        <v>155</v>
      </c>
      <c r="CKY1" s="15" t="s">
        <v>156</v>
      </c>
      <c r="CKZ1" s="15" t="s">
        <v>157</v>
      </c>
      <c r="CLA1" s="15" t="s">
        <v>158</v>
      </c>
      <c r="CLB1" s="15" t="s">
        <v>159</v>
      </c>
      <c r="CLC1" s="15" t="s">
        <v>160</v>
      </c>
      <c r="CLD1" s="15" t="s">
        <v>161</v>
      </c>
      <c r="CLE1" s="15" t="s">
        <v>162</v>
      </c>
      <c r="CLF1" s="15" t="s">
        <v>163</v>
      </c>
      <c r="CLG1" s="15"/>
      <c r="CLH1" s="15"/>
      <c r="CLI1" s="15"/>
      <c r="CLJ1" s="15"/>
      <c r="CLK1" s="15"/>
      <c r="CLL1" s="15"/>
      <c r="CLM1" s="15"/>
      <c r="CNI1" s="14" t="s">
        <v>164</v>
      </c>
      <c r="CNJ1" s="14" t="s">
        <v>52</v>
      </c>
      <c r="CNK1" s="14" t="s">
        <v>53</v>
      </c>
      <c r="CNL1" s="15" t="s">
        <v>54</v>
      </c>
      <c r="CNM1" s="14" t="s">
        <v>55</v>
      </c>
      <c r="CNN1" s="17" t="s">
        <v>165</v>
      </c>
      <c r="CNO1" s="17" t="s">
        <v>166</v>
      </c>
      <c r="CNP1" s="17" t="s">
        <v>167</v>
      </c>
      <c r="CNQ1" s="17" t="s">
        <v>168</v>
      </c>
      <c r="CNR1" s="17" t="s">
        <v>169</v>
      </c>
      <c r="CNS1" s="17" t="s">
        <v>170</v>
      </c>
      <c r="CNT1" s="17" t="s">
        <v>171</v>
      </c>
      <c r="CNU1" s="17" t="s">
        <v>172</v>
      </c>
      <c r="CNV1" s="19" t="s">
        <v>173</v>
      </c>
      <c r="CNW1" s="15" t="s">
        <v>174</v>
      </c>
      <c r="CNX1" s="15" t="s">
        <v>175</v>
      </c>
      <c r="CNY1" s="15" t="s">
        <v>176</v>
      </c>
      <c r="CNZ1" s="15" t="s">
        <v>177</v>
      </c>
      <c r="COA1" s="15" t="s">
        <v>177</v>
      </c>
      <c r="COB1" s="15" t="s">
        <v>177</v>
      </c>
    </row>
    <row r="2" spans="1:2420" x14ac:dyDescent="0.25">
      <c r="A2" s="23" t="s">
        <v>178</v>
      </c>
      <c r="B2" s="23" t="e">
        <f>dashboard!$AK$4</f>
        <v>#REF!</v>
      </c>
      <c r="C2" s="23" t="e">
        <f>100*B2-F2</f>
        <v>#REF!</v>
      </c>
      <c r="D2" s="23">
        <f>H2/50</f>
        <v>0.6</v>
      </c>
      <c r="E2" s="23" t="e">
        <f>1.5*H2-C2-D2</f>
        <v>#REF!</v>
      </c>
      <c r="F2" s="23">
        <v>0</v>
      </c>
      <c r="G2" s="23">
        <v>30</v>
      </c>
      <c r="H2" s="23">
        <f>G2-F2</f>
        <v>30</v>
      </c>
      <c r="I2" s="23" t="s">
        <v>181</v>
      </c>
      <c r="J2" s="23">
        <v>1</v>
      </c>
      <c r="K2" s="23">
        <v>9</v>
      </c>
      <c r="L2" s="23">
        <v>15</v>
      </c>
      <c r="M2" s="23">
        <v>20</v>
      </c>
      <c r="N2" s="23">
        <v>10</v>
      </c>
      <c r="O2" s="23">
        <v>255</v>
      </c>
      <c r="P2" s="23">
        <v>65535</v>
      </c>
      <c r="Q2" s="23">
        <v>49152</v>
      </c>
      <c r="R2" s="23" t="s">
        <v>180</v>
      </c>
      <c r="S2" s="23" t="str">
        <f ca="1">SUBSTITUTE(MID(_xlfn.FORMULATEXT(V2),2,FIND("!",_xlfn.FORMULATEXT(V2),1)-2), "'","")</f>
        <v>dashboard</v>
      </c>
      <c r="T2" s="23">
        <f ca="1">_xlfn.SHEET( dashboard!$NTR$1000003)</f>
        <v>3</v>
      </c>
      <c r="V2" s="23">
        <f>dashboard!$NTR$1000003</f>
        <v>0</v>
      </c>
      <c r="W2" s="23">
        <v>128</v>
      </c>
      <c r="X2" s="23" t="s">
        <v>179</v>
      </c>
      <c r="Y2" s="23">
        <v>13</v>
      </c>
      <c r="Z2" s="25">
        <f>dashboard!$AK$3</f>
        <v>0.15437500000000001</v>
      </c>
      <c r="AA2" s="24">
        <f>100*Z2-AD2</f>
        <v>15.437500000000002</v>
      </c>
      <c r="AB2" s="23">
        <f>AF2/50</f>
        <v>0.6</v>
      </c>
      <c r="AC2" s="23">
        <f>1.5*AF2-AA2-AB2</f>
        <v>28.962499999999999</v>
      </c>
      <c r="AD2" s="23">
        <v>0</v>
      </c>
      <c r="AE2" s="23">
        <v>30</v>
      </c>
      <c r="AF2" s="23">
        <f>AE2-AD2</f>
        <v>30</v>
      </c>
      <c r="AG2" s="26" t="e">
        <f>B2-Z2</f>
        <v>#REF!</v>
      </c>
      <c r="AH2" s="23">
        <v>0</v>
      </c>
      <c r="BB2" s="23">
        <v>3</v>
      </c>
      <c r="BC2" s="23">
        <v>430</v>
      </c>
      <c r="BD2" s="23" t="b">
        <v>0</v>
      </c>
      <c r="BE2" s="23" t="e">
        <f>E2</f>
        <v>#REF!</v>
      </c>
      <c r="BF2" s="23">
        <f>D2</f>
        <v>0.6</v>
      </c>
      <c r="BG2" s="23" t="e">
        <f>C2</f>
        <v>#REF!</v>
      </c>
      <c r="BH2" s="23">
        <f>AC2</f>
        <v>28.962499999999999</v>
      </c>
      <c r="BI2" s="23">
        <f>AB2</f>
        <v>0.6</v>
      </c>
      <c r="BJ2" s="24">
        <f>AA2</f>
        <v>15.437500000000002</v>
      </c>
      <c r="BK2" s="23">
        <v>0</v>
      </c>
      <c r="BL2" s="23">
        <v>0</v>
      </c>
      <c r="BM2" s="23">
        <v>0</v>
      </c>
      <c r="DB2" s="42"/>
      <c r="DC2" s="42"/>
      <c r="DD2" s="42"/>
      <c r="DG2" s="42"/>
      <c r="DH2" s="42"/>
      <c r="DI2" s="42"/>
      <c r="DL2" s="42"/>
      <c r="DM2" s="42"/>
      <c r="DN2" s="42"/>
      <c r="DQ2" s="42"/>
      <c r="DR2" s="42"/>
      <c r="DS2" s="42"/>
      <c r="DV2" s="42"/>
      <c r="DW2" s="42"/>
      <c r="DX2" s="42"/>
      <c r="EA2" s="42"/>
      <c r="EB2" s="42"/>
      <c r="EC2" s="42"/>
      <c r="EF2" s="42"/>
      <c r="EG2" s="42"/>
      <c r="EH2" s="42"/>
      <c r="EK2" s="42"/>
      <c r="EL2" s="42"/>
      <c r="EM2" s="42"/>
      <c r="EP2" s="42"/>
      <c r="EQ2" s="42"/>
      <c r="ER2" s="42"/>
      <c r="EU2" s="42"/>
      <c r="EV2" s="42"/>
      <c r="EW2" s="42"/>
      <c r="EZ2" s="42"/>
      <c r="FA2" s="42"/>
      <c r="FB2" s="42"/>
      <c r="FE2" s="42"/>
      <c r="FF2" s="42"/>
      <c r="FG2" s="42"/>
      <c r="BIO2" s="23" t="s">
        <v>294</v>
      </c>
      <c r="BIP2" s="23">
        <f>55</f>
        <v>55</v>
      </c>
      <c r="BIQ2" s="23">
        <v>30</v>
      </c>
      <c r="BIR2" s="23">
        <v>70</v>
      </c>
      <c r="BIS2" s="23">
        <f>VALUE(BIP2)</f>
        <v>55</v>
      </c>
      <c r="BIT2" s="23">
        <f>IF(BIS2&gt;=BIR2,1,0)</f>
        <v>0</v>
      </c>
      <c r="BIU2" s="23">
        <f>IF(AND(BIS2&gt;BIQ2,BIS2&lt;BIR2),1,0)</f>
        <v>1</v>
      </c>
      <c r="BIV2" s="23">
        <f>IF(BIS2&lt;=BIQ2,1,0)</f>
        <v>0</v>
      </c>
      <c r="BIW2" s="23" t="s">
        <v>292</v>
      </c>
      <c r="BIX2" s="23">
        <v>0</v>
      </c>
      <c r="BIY2" s="23">
        <v>2500134</v>
      </c>
      <c r="BIZ2" s="23">
        <v>8421504</v>
      </c>
      <c r="BJA2" s="23">
        <v>0</v>
      </c>
      <c r="BJB2" s="23">
        <v>16777215</v>
      </c>
      <c r="BJC2" s="23">
        <v>255</v>
      </c>
      <c r="BJD2" s="23">
        <v>65535</v>
      </c>
      <c r="BJE2" s="23">
        <v>49152</v>
      </c>
      <c r="BJF2" s="23" t="s">
        <v>295</v>
      </c>
      <c r="BJG2" s="23" t="str">
        <f ca="1">SUBSTITUTE(MID(_xlfn.FORMULATEXT(BJJ2),2,FIND("!",_xlfn.FORMULATEXT(BJJ2),1)-2), "'","")</f>
        <v>dashboard</v>
      </c>
      <c r="BJH2" s="23">
        <f ca="1">_xlfn.SHEET( dashboard!$NTP$1000001)</f>
        <v>3</v>
      </c>
      <c r="BJJ2" s="23">
        <f>dashboard!$NTP$1000001</f>
        <v>0</v>
      </c>
      <c r="BJK2" s="23">
        <v>0</v>
      </c>
      <c r="BJL2" s="23">
        <v>100</v>
      </c>
      <c r="BUC2" s="23" t="s">
        <v>276</v>
      </c>
      <c r="BUD2" s="23" t="str">
        <f ca="1">SUBSTITUTE(MID(_xlfn.FORMULATEXT(BUG2),2,FIND("!",_xlfn.FORMULATEXT(BUG2),1)-2), "'","")</f>
        <v>#REF</v>
      </c>
      <c r="BUE2" s="23" t="e">
        <f ca="1" xml:space="preserve"> _xlfn.SHEET(#REF!)</f>
        <v>#REF!</v>
      </c>
      <c r="BUG2" s="23" t="e">
        <f>#REF!</f>
        <v>#REF!</v>
      </c>
      <c r="BXY2" s="23" t="s">
        <v>283</v>
      </c>
      <c r="BXZ2" s="23" t="str">
        <f ca="1">SUBSTITUTE(MID(_xlfn.FORMULATEXT(BYC2),2,FIND("!",_xlfn.FORMULATEXT(BYC2),1)-2), "'","")</f>
        <v>Statement</v>
      </c>
      <c r="BYA2" s="23">
        <f ca="1">_xlfn.SHEET( Statement!$NTP$1000000)</f>
        <v>5</v>
      </c>
      <c r="BYC2" s="23">
        <f>Statement!$NTP$1000000</f>
        <v>0</v>
      </c>
      <c r="BYD2" s="23" t="str">
        <f>Statement!$C$4</f>
        <v>Total Income</v>
      </c>
      <c r="BYE2" s="53">
        <f>Statement!$D$4</f>
        <v>4800</v>
      </c>
      <c r="BYF2" s="23">
        <f>BYE2</f>
        <v>4800</v>
      </c>
      <c r="BYG2" s="23">
        <f>BYE2</f>
        <v>4800</v>
      </c>
      <c r="CJM2" t="s">
        <v>182</v>
      </c>
      <c r="CJN2" t="str">
        <f ca="1">SUBSTITUTE(MID(_xlfn.FORMULATEXT(CJQ2),2,FIND("!",_xlfn.FORMULATEXT(CJQ2),1)-2), "'","")</f>
        <v>dashboard</v>
      </c>
      <c r="CJO2">
        <f ca="1">_xlfn.SHEET( dashboard!$NTR$1000003)</f>
        <v>3</v>
      </c>
      <c r="CJQ2">
        <f>dashboard!$NTR$1000003</f>
        <v>0</v>
      </c>
      <c r="CJR2" t="e">
        <f>MAX( dashboard!$AK$3:$AK$4)</f>
        <v>#REF!</v>
      </c>
      <c r="CJS2">
        <f>dashboard!$AK$3</f>
        <v>0.15437500000000001</v>
      </c>
      <c r="CJU2" t="e">
        <f>0.75*CJS2/CJR2</f>
        <v>#REF!</v>
      </c>
      <c r="CJV2" t="e">
        <f>1-CJU2</f>
        <v>#REF!</v>
      </c>
      <c r="CJW2" t="e">
        <f>dashboard!$AK$4</f>
        <v>#REF!</v>
      </c>
      <c r="CJY2" t="e">
        <f>0.75*CJW2/CJR2</f>
        <v>#REF!</v>
      </c>
      <c r="CJZ2" t="e">
        <f>1-CJY2</f>
        <v>#REF!</v>
      </c>
    </row>
    <row r="3" spans="1:2420" x14ac:dyDescent="0.25">
      <c r="A3" s="23" t="s">
        <v>291</v>
      </c>
      <c r="B3" s="23">
        <f>55</f>
        <v>55</v>
      </c>
      <c r="C3" s="23">
        <f>B3-F3</f>
        <v>55</v>
      </c>
      <c r="D3" s="23">
        <f>H3/50</f>
        <v>2</v>
      </c>
      <c r="E3" s="23">
        <f>1.5*H3-C3-D3</f>
        <v>93</v>
      </c>
      <c r="F3" s="23">
        <v>0</v>
      </c>
      <c r="G3" s="23">
        <v>100</v>
      </c>
      <c r="H3" s="23">
        <f>G3-F3</f>
        <v>100</v>
      </c>
      <c r="I3" s="23" t="s">
        <v>292</v>
      </c>
      <c r="J3" s="23">
        <v>0</v>
      </c>
      <c r="K3" s="23">
        <v>9</v>
      </c>
      <c r="L3" s="23">
        <v>15</v>
      </c>
      <c r="M3" s="23">
        <v>70</v>
      </c>
      <c r="N3" s="23">
        <v>30</v>
      </c>
      <c r="O3" s="23">
        <v>255</v>
      </c>
      <c r="P3" s="23">
        <v>65535</v>
      </c>
      <c r="Q3" s="23">
        <v>49152</v>
      </c>
      <c r="R3" s="23" t="s">
        <v>293</v>
      </c>
      <c r="S3" s="23" t="str">
        <f ca="1">SUBSTITUTE(MID(_xlfn.FORMULATEXT(V3),2,FIND("!",_xlfn.FORMULATEXT(V3),1)-2), "'","")</f>
        <v>dashboard</v>
      </c>
      <c r="T3" s="23">
        <f ca="1">_xlfn.SHEET( dashboard!$NTP$1000001)</f>
        <v>3</v>
      </c>
      <c r="V3" s="23">
        <f>dashboard!$NTP$1000001</f>
        <v>0</v>
      </c>
      <c r="W3" s="23">
        <v>0</v>
      </c>
      <c r="X3" s="23" t="s">
        <v>57</v>
      </c>
      <c r="Y3" s="23">
        <v>13</v>
      </c>
      <c r="BB3" s="23">
        <v>3</v>
      </c>
      <c r="BC3" s="23">
        <v>430</v>
      </c>
      <c r="BD3" s="23" t="b">
        <v>0</v>
      </c>
      <c r="BE3" s="23">
        <f>E3</f>
        <v>93</v>
      </c>
      <c r="BF3" s="23">
        <f>D3</f>
        <v>2</v>
      </c>
      <c r="BG3" s="23">
        <f>C3</f>
        <v>55</v>
      </c>
      <c r="BK3" s="23">
        <v>0</v>
      </c>
      <c r="BL3" s="23">
        <v>0</v>
      </c>
      <c r="BM3" s="23">
        <v>0</v>
      </c>
      <c r="CW3" s="23" t="s">
        <v>290</v>
      </c>
      <c r="CX3" s="23" t="str">
        <f ca="1">SUBSTITUTE(MID(_xlfn.FORMULATEXT(DA3),2,FIND("!",_xlfn.FORMULATEXT(DA3),1)-2), "'","")</f>
        <v>calc</v>
      </c>
      <c r="CY3" s="23">
        <f ca="1">_xlfn.SHEET( calc!$NTP$1000000)</f>
        <v>4</v>
      </c>
      <c r="DA3" s="23">
        <f>calc!$NTP$1000000</f>
        <v>0</v>
      </c>
      <c r="DB3" s="23">
        <f>calc!$T$5</f>
        <v>4501</v>
      </c>
      <c r="DC3" s="23">
        <f>calc!$T$6</f>
        <v>3001</v>
      </c>
      <c r="DD3" s="23">
        <f>DC3-DB3</f>
        <v>-1500</v>
      </c>
      <c r="DE3" s="23">
        <f>IF(DD3&lt;0,DD3,"")</f>
        <v>-1500</v>
      </c>
      <c r="DF3" s="23" t="str">
        <f>IF(DD3&gt;0,DD3,"")</f>
        <v/>
      </c>
      <c r="DG3" s="23">
        <f>calc!$U$5</f>
        <v>4800</v>
      </c>
      <c r="DH3" s="23">
        <f>calc!$U$6</f>
        <v>3059</v>
      </c>
      <c r="DI3" s="23">
        <f>DH3-DG3</f>
        <v>-1741</v>
      </c>
      <c r="DJ3" s="23">
        <f>IF(DI3&lt;0,DI3,"")</f>
        <v>-1741</v>
      </c>
      <c r="DK3" s="23" t="str">
        <f>IF(DI3&gt;0,DI3,"")</f>
        <v/>
      </c>
      <c r="DL3" s="23">
        <f>calc!$V$5</f>
        <v>4300</v>
      </c>
      <c r="DM3" s="23">
        <f>calc!$V$6</f>
        <v>3040</v>
      </c>
      <c r="DN3" s="23">
        <f>DM3-DL3</f>
        <v>-1260</v>
      </c>
      <c r="DO3" s="23">
        <f>IF(DN3&lt;0,DN3,"")</f>
        <v>-1260</v>
      </c>
      <c r="DP3" s="23" t="str">
        <f>IF(DN3&gt;0,DN3,"")</f>
        <v/>
      </c>
      <c r="DQ3" s="23">
        <f>calc!$W$5</f>
        <v>5100</v>
      </c>
      <c r="DR3" s="23">
        <f>calc!$W$6</f>
        <v>2974</v>
      </c>
      <c r="DS3" s="23">
        <f>DR3-DQ3</f>
        <v>-2126</v>
      </c>
      <c r="DT3" s="23">
        <f>IF(DS3&lt;0,DS3,"")</f>
        <v>-2126</v>
      </c>
      <c r="DU3" s="23" t="str">
        <f>IF(DS3&gt;0,DS3,"")</f>
        <v/>
      </c>
      <c r="DV3" s="23">
        <f>calc!$X$5</f>
        <v>4800</v>
      </c>
      <c r="DW3" s="23">
        <f>calc!$X$6</f>
        <v>2979</v>
      </c>
      <c r="DX3" s="23">
        <f>DW3-DV3</f>
        <v>-1821</v>
      </c>
      <c r="DY3" s="23">
        <f>IF(DX3&lt;0,DX3,"")</f>
        <v>-1821</v>
      </c>
      <c r="DZ3" s="23" t="str">
        <f>IF(DX3&gt;0,DX3,"")</f>
        <v/>
      </c>
      <c r="EA3" s="23">
        <f>calc!$Y$5</f>
        <v>5200</v>
      </c>
      <c r="EB3" s="23">
        <f>calc!$Y$6</f>
        <v>2993</v>
      </c>
      <c r="EC3" s="23">
        <f>EB3-EA3</f>
        <v>-2207</v>
      </c>
      <c r="ED3" s="23">
        <f>IF(EC3&lt;0,EC3,"")</f>
        <v>-2207</v>
      </c>
      <c r="EE3" s="23" t="str">
        <f>IF(EC3&gt;0,EC3,"")</f>
        <v/>
      </c>
      <c r="EF3" s="23">
        <f>calc!$Z$5</f>
        <v>5100</v>
      </c>
      <c r="EG3" s="23">
        <f>calc!$Z$6</f>
        <v>3020</v>
      </c>
      <c r="EH3" s="23">
        <f>EG3-EF3</f>
        <v>-2080</v>
      </c>
      <c r="EI3" s="23">
        <f>IF(EH3&lt;0,EH3,"")</f>
        <v>-2080</v>
      </c>
      <c r="EJ3" s="23" t="str">
        <f>IF(EH3&gt;0,EH3,"")</f>
        <v/>
      </c>
      <c r="EK3" s="23">
        <f>calc!$AA$5</f>
        <v>4100</v>
      </c>
      <c r="EL3" s="23">
        <f>calc!$AA$6</f>
        <v>3087</v>
      </c>
      <c r="EM3" s="23">
        <f>EL3-EK3</f>
        <v>-1013</v>
      </c>
      <c r="EN3" s="23">
        <f>IF(EM3&lt;0,EM3,"")</f>
        <v>-1013</v>
      </c>
      <c r="EO3" s="23" t="str">
        <f>IF(EM3&gt;0,EM3,"")</f>
        <v/>
      </c>
      <c r="EP3" s="23">
        <f>calc!$AB$5</f>
        <v>5200</v>
      </c>
      <c r="EQ3" s="23">
        <f>calc!$AB$6</f>
        <v>3264</v>
      </c>
      <c r="ER3" s="23">
        <f>EQ3-EP3</f>
        <v>-1936</v>
      </c>
      <c r="ES3" s="23">
        <f>IF(ER3&lt;0,ER3,"")</f>
        <v>-1936</v>
      </c>
      <c r="ET3" s="23" t="str">
        <f>IF(ER3&gt;0,ER3,"")</f>
        <v/>
      </c>
      <c r="EU3" s="23">
        <f>calc!$AC$5</f>
        <v>5184</v>
      </c>
      <c r="EV3" s="23">
        <f>calc!$AC$6</f>
        <v>2939</v>
      </c>
      <c r="EW3" s="23">
        <f>EV3-EU3</f>
        <v>-2245</v>
      </c>
      <c r="EX3" s="23">
        <f>IF(EW3&lt;0,EW3,"")</f>
        <v>-2245</v>
      </c>
      <c r="EY3" s="23" t="str">
        <f>IF(EW3&gt;0,EW3,"")</f>
        <v/>
      </c>
      <c r="EZ3" s="23">
        <f>calc!$AD$5</f>
        <v>4800</v>
      </c>
      <c r="FA3" s="23">
        <f>calc!$AD$6</f>
        <v>2794</v>
      </c>
      <c r="FB3" s="23">
        <f>FA3-EZ3</f>
        <v>-2006</v>
      </c>
      <c r="FC3" s="23">
        <f>IF(FB3&lt;0,FB3,"")</f>
        <v>-2006</v>
      </c>
      <c r="FD3" s="23" t="str">
        <f>IF(FB3&gt;0,FB3,"")</f>
        <v/>
      </c>
      <c r="FE3" s="23">
        <f>calc!$AE$5</f>
        <v>4625</v>
      </c>
      <c r="FF3" s="23">
        <f>calc!$AE$6</f>
        <v>2668</v>
      </c>
      <c r="FG3" s="23">
        <f>FF3-FE3</f>
        <v>-1957</v>
      </c>
      <c r="FH3" s="23">
        <f>IF(FG3&lt;0,FG3,"")</f>
        <v>-1957</v>
      </c>
      <c r="FI3" s="23" t="str">
        <f>IF(FG3&gt;0,FG3,"")</f>
        <v/>
      </c>
      <c r="BUC3" s="23" t="s">
        <v>276</v>
      </c>
      <c r="BUD3" s="23" t="str">
        <f t="shared" ref="BUD3:BUD31" ca="1" si="0">SUBSTITUTE(MID(_xlfn.FORMULATEXT(BUG3),2,FIND("!",_xlfn.FORMULATEXT(BUG3),1)-2), "'","")</f>
        <v>#REF</v>
      </c>
      <c r="BUE3" s="23" t="e">
        <f ca="1" xml:space="preserve"> _xlfn.SHEET(#REF!)</f>
        <v>#REF!</v>
      </c>
      <c r="BUG3" s="23" t="e">
        <f>#REF!</f>
        <v>#REF!</v>
      </c>
      <c r="BUH3" s="42" t="e">
        <f>data!#REF!</f>
        <v>#REF!</v>
      </c>
      <c r="BUI3" s="42" t="e">
        <f>data!#REF!</f>
        <v>#REF!</v>
      </c>
      <c r="BUJ3" s="42">
        <f>data!G$7</f>
        <v>4300</v>
      </c>
      <c r="BUK3" s="42">
        <f>data!H$7</f>
        <v>5100</v>
      </c>
      <c r="BUL3" s="42">
        <f>data!I$7</f>
        <v>4800</v>
      </c>
      <c r="BUM3" s="42">
        <f>data!J$7</f>
        <v>5200</v>
      </c>
      <c r="BUN3" s="42">
        <f>data!K$7</f>
        <v>5100</v>
      </c>
      <c r="BUO3" s="42">
        <f>data!L$7</f>
        <v>4100</v>
      </c>
      <c r="BUP3" s="42">
        <f>data!M$7</f>
        <v>5200</v>
      </c>
      <c r="BUQ3" s="42">
        <f>data!N$7</f>
        <v>5184</v>
      </c>
      <c r="BUR3" s="42">
        <f>data!O$7</f>
        <v>4800</v>
      </c>
      <c r="BUS3" s="42">
        <f>data!P$7</f>
        <v>4625</v>
      </c>
      <c r="BXY3" s="23" t="s">
        <v>283</v>
      </c>
      <c r="BXZ3" s="23" t="str">
        <f t="shared" ref="BXZ3:BXZ8" ca="1" si="1">SUBSTITUTE(MID(_xlfn.FORMULATEXT(BYC3),2,FIND("!",_xlfn.FORMULATEXT(BYC3),1)-2), "'","")</f>
        <v>Statement</v>
      </c>
      <c r="BYA3" s="23">
        <f ca="1">_xlfn.SHEET( Statement!$NTP$1000000)</f>
        <v>5</v>
      </c>
      <c r="BYC3" s="23">
        <f>Statement!$NTP$1000000</f>
        <v>0</v>
      </c>
      <c r="BYD3" s="23" t="str">
        <f>Statement!$C$5</f>
        <v>Cost of Goods Sold</v>
      </c>
      <c r="BYE3" s="53">
        <f>Statement!$D$5</f>
        <v>-1259</v>
      </c>
      <c r="BYF3" s="23">
        <f>BYF2+BYE3</f>
        <v>3541</v>
      </c>
      <c r="BYH3" s="23">
        <f>BYF2</f>
        <v>4800</v>
      </c>
      <c r="BYI3" s="23">
        <f>BYF3</f>
        <v>3541</v>
      </c>
      <c r="BYJ3" s="23">
        <f>MAX(BYH3:BYI3)</f>
        <v>4800</v>
      </c>
      <c r="CJM3" t="s">
        <v>182</v>
      </c>
      <c r="CJN3" t="str">
        <f ca="1">SUBSTITUTE(MID(_xlfn.FORMULATEXT(CJQ3),2,FIND("!",_xlfn.FORMULATEXT(CJQ3),1)-2), "'","")</f>
        <v>calc</v>
      </c>
      <c r="CJO3">
        <f ca="1">_xlfn.SHEET( calc!$NTO$999995)</f>
        <v>4</v>
      </c>
      <c r="CJQ3">
        <f>calc!$NTO$999995</f>
        <v>0</v>
      </c>
      <c r="CJR3">
        <f>MAX( calc!$G$19:$G$20)</f>
        <v>0.15437500000000001</v>
      </c>
      <c r="CJS3">
        <f>calc!$G$19</f>
        <v>0.15437500000000001</v>
      </c>
      <c r="CJU3">
        <f>0.75*CJS3/CJR3</f>
        <v>0.75</v>
      </c>
      <c r="CJV3">
        <f>1-CJU3</f>
        <v>0.25</v>
      </c>
      <c r="CJW3">
        <f>calc!$G$20</f>
        <v>0.14000000000000001</v>
      </c>
      <c r="CJY3">
        <f>0.75*CJW3/CJR3</f>
        <v>0.68016194331983804</v>
      </c>
      <c r="CJZ3">
        <f>1-CJY3</f>
        <v>0.31983805668016196</v>
      </c>
    </row>
    <row r="4" spans="1:2420" x14ac:dyDescent="0.25">
      <c r="BUC4" s="23" t="s">
        <v>276</v>
      </c>
      <c r="BUD4" s="23" t="str">
        <f t="shared" ca="1" si="0"/>
        <v>#REF</v>
      </c>
      <c r="BUE4" s="23" t="e">
        <f ca="1" xml:space="preserve"> _xlfn.SHEET(#REF!)</f>
        <v>#REF!</v>
      </c>
      <c r="BUG4" s="23" t="e">
        <f>#REF!</f>
        <v>#REF!</v>
      </c>
      <c r="BUH4" s="42" t="e">
        <f>data!#REF!</f>
        <v>#REF!</v>
      </c>
      <c r="BUI4" s="42" t="e">
        <f>data!#REF!</f>
        <v>#REF!</v>
      </c>
      <c r="BUJ4" s="42">
        <f>data!G$15</f>
        <v>3040</v>
      </c>
      <c r="BUK4" s="42">
        <f>data!H$15</f>
        <v>2974</v>
      </c>
      <c r="BUL4" s="42">
        <f>data!I$15</f>
        <v>2979</v>
      </c>
      <c r="BUM4" s="42">
        <f>data!J$15</f>
        <v>2993</v>
      </c>
      <c r="BUN4" s="42">
        <f>data!K$15</f>
        <v>3020</v>
      </c>
      <c r="BUO4" s="42">
        <f>data!L$15</f>
        <v>3087</v>
      </c>
      <c r="BUP4" s="42">
        <f>data!M$15</f>
        <v>3264</v>
      </c>
      <c r="BUQ4" s="42">
        <f>data!N$15</f>
        <v>2939</v>
      </c>
      <c r="BUR4" s="42">
        <f>data!O$15</f>
        <v>2794</v>
      </c>
      <c r="BUS4" s="42">
        <f>data!P$15</f>
        <v>2668</v>
      </c>
      <c r="BXY4" s="23" t="s">
        <v>283</v>
      </c>
      <c r="BXZ4" s="23" t="str">
        <f t="shared" ca="1" si="1"/>
        <v>Statement</v>
      </c>
      <c r="BYA4" s="23">
        <f ca="1">_xlfn.SHEET( Statement!$NTP$1000000)</f>
        <v>5</v>
      </c>
      <c r="BYC4" s="23">
        <f>Statement!$NTP$1000000</f>
        <v>0</v>
      </c>
      <c r="BYD4" s="23" t="str">
        <f>Statement!$C$6</f>
        <v xml:space="preserve">Gross Profit </v>
      </c>
      <c r="BYE4" s="53">
        <f>Statement!$D$6</f>
        <v>3541</v>
      </c>
      <c r="BYF4" s="23">
        <f>BYF3+BYE4</f>
        <v>7082</v>
      </c>
      <c r="BYH4" s="23">
        <f>BYF3</f>
        <v>3541</v>
      </c>
      <c r="BYI4" s="23">
        <f>BYF4</f>
        <v>7082</v>
      </c>
      <c r="BYJ4" s="23">
        <f>MAX(BYH4:BYI4)</f>
        <v>7082</v>
      </c>
    </row>
    <row r="5" spans="1:2420" x14ac:dyDescent="0.25">
      <c r="BUC5" s="23" t="s">
        <v>276</v>
      </c>
      <c r="BUD5" s="23" t="str">
        <f t="shared" ca="1" si="0"/>
        <v>#REF</v>
      </c>
      <c r="BUE5" s="23" t="e">
        <f ca="1" xml:space="preserve"> _xlfn.SHEET(#REF!)</f>
        <v>#REF!</v>
      </c>
      <c r="BUG5" s="23" t="e">
        <f>#REF!</f>
        <v>#REF!</v>
      </c>
      <c r="BUH5" s="29" t="s">
        <v>277</v>
      </c>
      <c r="BXY5" s="23" t="s">
        <v>283</v>
      </c>
      <c r="BXZ5" s="23" t="str">
        <f t="shared" ca="1" si="1"/>
        <v>Statement</v>
      </c>
      <c r="BYA5" s="23">
        <f ca="1">_xlfn.SHEET( Statement!$NTP$1000000)</f>
        <v>5</v>
      </c>
      <c r="BYC5" s="23">
        <f>Statement!$NTP$1000000</f>
        <v>0</v>
      </c>
      <c r="BYD5" s="23" t="str">
        <f>Statement!$C$7</f>
        <v xml:space="preserve">Total Operating Expenses  </v>
      </c>
      <c r="BYE5" s="53">
        <f>Statement!$D$7</f>
        <v>-1800</v>
      </c>
      <c r="BYF5" s="23">
        <f>BYF4+BYE5</f>
        <v>5282</v>
      </c>
      <c r="BYH5" s="23">
        <f>BYF4</f>
        <v>7082</v>
      </c>
      <c r="BYI5" s="23">
        <f>BYF5</f>
        <v>5282</v>
      </c>
      <c r="BYJ5" s="23">
        <f>MAX(BYH5:BYI5)</f>
        <v>7082</v>
      </c>
    </row>
    <row r="6" spans="1:2420" x14ac:dyDescent="0.25">
      <c r="BUC6" s="23" t="s">
        <v>276</v>
      </c>
      <c r="BUD6" s="23" t="str">
        <f t="shared" ca="1" si="0"/>
        <v>#REF</v>
      </c>
      <c r="BUE6" s="23" t="e">
        <f ca="1" xml:space="preserve"> _xlfn.SHEET(#REF!)</f>
        <v>#REF!</v>
      </c>
      <c r="BUG6" s="23" t="e">
        <f>#REF!</f>
        <v>#REF!</v>
      </c>
      <c r="BUH6" s="30" t="s">
        <v>95</v>
      </c>
      <c r="BUI6" s="30" t="s">
        <v>95</v>
      </c>
      <c r="BUJ6" s="30" t="s">
        <v>95</v>
      </c>
      <c r="BUK6" s="30" t="s">
        <v>95</v>
      </c>
      <c r="BUL6" s="30" t="s">
        <v>95</v>
      </c>
      <c r="BUM6" s="30" t="s">
        <v>95</v>
      </c>
      <c r="BUN6" s="30" t="s">
        <v>95</v>
      </c>
      <c r="BUO6" s="30" t="s">
        <v>95</v>
      </c>
      <c r="BUP6" s="30" t="s">
        <v>95</v>
      </c>
      <c r="BUQ6" s="30" t="s">
        <v>95</v>
      </c>
      <c r="BUR6" s="30" t="s">
        <v>95</v>
      </c>
      <c r="BUS6" s="30" t="s">
        <v>95</v>
      </c>
      <c r="BXY6" s="23" t="s">
        <v>283</v>
      </c>
      <c r="BXZ6" s="23" t="str">
        <f t="shared" ca="1" si="1"/>
        <v>Statement</v>
      </c>
      <c r="BYA6" s="23">
        <f ca="1">_xlfn.SHEET( Statement!$NTP$1000000)</f>
        <v>5</v>
      </c>
      <c r="BYC6" s="23">
        <f>Statement!$NTP$1000000</f>
        <v>0</v>
      </c>
      <c r="BYD6" s="23" t="str">
        <f>Statement!$C$8</f>
        <v>Operating Profit (EBIT)</v>
      </c>
      <c r="BYE6" s="53">
        <f>Statement!$D$8</f>
        <v>1741</v>
      </c>
      <c r="BYF6" s="23">
        <f>BYF5+BYE6</f>
        <v>7023</v>
      </c>
      <c r="BYH6" s="23">
        <f>BYF5</f>
        <v>5282</v>
      </c>
      <c r="BYI6" s="23">
        <f>BYF6</f>
        <v>7023</v>
      </c>
      <c r="BYJ6" s="23">
        <f>MAX(BYH6:BYI6)</f>
        <v>7023</v>
      </c>
    </row>
    <row r="7" spans="1:2420" x14ac:dyDescent="0.25">
      <c r="BUC7" s="23" t="s">
        <v>276</v>
      </c>
      <c r="BUD7" s="23" t="str">
        <f t="shared" ca="1" si="0"/>
        <v>#REF</v>
      </c>
      <c r="BUE7" s="23" t="e">
        <f ca="1" xml:space="preserve"> _xlfn.SHEET(#REF!)</f>
        <v>#REF!</v>
      </c>
      <c r="BUG7" s="23" t="e">
        <f>#REF!</f>
        <v>#REF!</v>
      </c>
      <c r="BUH7" s="30" t="str">
        <f>CONCATENATE(BUH6," ",BUH8)</f>
        <v>Green 1</v>
      </c>
      <c r="BUI7" s="30" t="str">
        <f t="shared" ref="BUI7:BUS7" si="2">CONCATENATE(BUI6," ",BUI8)</f>
        <v>Green 2</v>
      </c>
      <c r="BUJ7" s="30" t="str">
        <f t="shared" si="2"/>
        <v>Green 3</v>
      </c>
      <c r="BUK7" s="30" t="str">
        <f t="shared" si="2"/>
        <v>Green 4</v>
      </c>
      <c r="BUL7" s="30" t="str">
        <f t="shared" si="2"/>
        <v>Green 5</v>
      </c>
      <c r="BUM7" s="30" t="str">
        <f t="shared" si="2"/>
        <v>Green 6</v>
      </c>
      <c r="BUN7" s="30" t="str">
        <f t="shared" si="2"/>
        <v>Green 7</v>
      </c>
      <c r="BUO7" s="30" t="str">
        <f t="shared" si="2"/>
        <v>Green 8</v>
      </c>
      <c r="BUP7" s="30" t="str">
        <f t="shared" si="2"/>
        <v>Green 9</v>
      </c>
      <c r="BUQ7" s="30" t="str">
        <f t="shared" si="2"/>
        <v>Green 10</v>
      </c>
      <c r="BUR7" s="30" t="str">
        <f t="shared" si="2"/>
        <v>Green 11</v>
      </c>
      <c r="BUS7" s="30" t="str">
        <f t="shared" si="2"/>
        <v>Green 12</v>
      </c>
      <c r="BXY7" s="23" t="s">
        <v>283</v>
      </c>
      <c r="BXZ7" s="23" t="str">
        <f t="shared" ca="1" si="1"/>
        <v>Statement</v>
      </c>
      <c r="BYA7" s="23">
        <f ca="1">_xlfn.SHEET( Statement!$NTP$1000000)</f>
        <v>5</v>
      </c>
      <c r="BYC7" s="23">
        <f>Statement!$NTP$1000000</f>
        <v>0</v>
      </c>
      <c r="BYD7" s="23" t="str">
        <f>Statement!$C$9</f>
        <v xml:space="preserve">Taxes    </v>
      </c>
      <c r="BYE7" s="53">
        <f>Statement!$D$9</f>
        <v>-1000</v>
      </c>
      <c r="BYF7" s="23">
        <f>BYF6+BYE7</f>
        <v>6023</v>
      </c>
      <c r="BYH7" s="23">
        <f>BYF6</f>
        <v>7023</v>
      </c>
      <c r="BYI7" s="23">
        <f>BYF7</f>
        <v>6023</v>
      </c>
      <c r="BYJ7" s="23">
        <f>MAX(BYH7:BYI7)</f>
        <v>7023</v>
      </c>
    </row>
    <row r="8" spans="1:2420" x14ac:dyDescent="0.25">
      <c r="BUC8" s="23" t="s">
        <v>276</v>
      </c>
      <c r="BUD8" s="23" t="str">
        <f t="shared" ca="1" si="0"/>
        <v>#REF</v>
      </c>
      <c r="BUE8" s="23" t="e">
        <f ca="1" xml:space="preserve"> _xlfn.SHEET(#REF!)</f>
        <v>#REF!</v>
      </c>
      <c r="BUG8" s="23" t="e">
        <f>#REF!</f>
        <v>#REF!</v>
      </c>
      <c r="BUH8" s="31">
        <v>1</v>
      </c>
      <c r="BUI8" s="31">
        <f t="shared" ref="BUI8:BUS8" si="3">BUH8+1</f>
        <v>2</v>
      </c>
      <c r="BUJ8" s="31">
        <f t="shared" si="3"/>
        <v>3</v>
      </c>
      <c r="BUK8" s="31">
        <f t="shared" si="3"/>
        <v>4</v>
      </c>
      <c r="BUL8" s="31">
        <f t="shared" si="3"/>
        <v>5</v>
      </c>
      <c r="BUM8" s="31">
        <f t="shared" si="3"/>
        <v>6</v>
      </c>
      <c r="BUN8" s="31">
        <f t="shared" si="3"/>
        <v>7</v>
      </c>
      <c r="BUO8" s="31">
        <f t="shared" si="3"/>
        <v>8</v>
      </c>
      <c r="BUP8" s="31">
        <f t="shared" si="3"/>
        <v>9</v>
      </c>
      <c r="BUQ8" s="31">
        <f t="shared" si="3"/>
        <v>10</v>
      </c>
      <c r="BUR8" s="31">
        <f t="shared" si="3"/>
        <v>11</v>
      </c>
      <c r="BUS8" s="31">
        <f t="shared" si="3"/>
        <v>12</v>
      </c>
      <c r="BXY8" s="23" t="s">
        <v>283</v>
      </c>
      <c r="BXZ8" s="23" t="str">
        <f t="shared" ca="1" si="1"/>
        <v>Statement</v>
      </c>
      <c r="BYA8" s="23">
        <f ca="1">_xlfn.SHEET( Statement!$NTP$1000000)</f>
        <v>5</v>
      </c>
      <c r="BYC8" s="23">
        <f>Statement!$NTP$1000000</f>
        <v>0</v>
      </c>
      <c r="BYD8" s="23" t="str">
        <f>Statement!$C$10</f>
        <v xml:space="preserve">Net Profit   </v>
      </c>
      <c r="BYE8" s="53"/>
      <c r="BYG8" s="23">
        <f>BYF7</f>
        <v>6023</v>
      </c>
    </row>
    <row r="9" spans="1:2420" x14ac:dyDescent="0.25">
      <c r="BUC9" s="23" t="s">
        <v>276</v>
      </c>
      <c r="BUD9" s="23" t="str">
        <f t="shared" ca="1" si="0"/>
        <v>#REF</v>
      </c>
      <c r="BUE9" s="23" t="e">
        <f ca="1" xml:space="preserve"> _xlfn.SHEET(#REF!)</f>
        <v>#REF!</v>
      </c>
      <c r="BUG9" s="23" t="e">
        <f>#REF!</f>
        <v>#REF!</v>
      </c>
      <c r="BUH9" s="31">
        <f>BUH8</f>
        <v>1</v>
      </c>
      <c r="BUI9" s="31">
        <f t="shared" ref="BUI9:BUS9" si="4">BUI8</f>
        <v>2</v>
      </c>
      <c r="BUJ9" s="31">
        <f t="shared" si="4"/>
        <v>3</v>
      </c>
      <c r="BUK9" s="31">
        <f t="shared" si="4"/>
        <v>4</v>
      </c>
      <c r="BUL9" s="31">
        <f t="shared" si="4"/>
        <v>5</v>
      </c>
      <c r="BUM9" s="31">
        <f t="shared" si="4"/>
        <v>6</v>
      </c>
      <c r="BUN9" s="31">
        <f t="shared" si="4"/>
        <v>7</v>
      </c>
      <c r="BUO9" s="31">
        <f t="shared" si="4"/>
        <v>8</v>
      </c>
      <c r="BUP9" s="31">
        <f t="shared" si="4"/>
        <v>9</v>
      </c>
      <c r="BUQ9" s="31">
        <f t="shared" si="4"/>
        <v>10</v>
      </c>
      <c r="BUR9" s="31">
        <f t="shared" si="4"/>
        <v>11</v>
      </c>
      <c r="BUS9" s="31">
        <f t="shared" si="4"/>
        <v>12</v>
      </c>
    </row>
    <row r="10" spans="1:2420" x14ac:dyDescent="0.25">
      <c r="BUC10" s="23" t="s">
        <v>276</v>
      </c>
      <c r="BUD10" s="23" t="str">
        <f t="shared" ca="1" si="0"/>
        <v>#REF</v>
      </c>
      <c r="BUE10" s="23" t="e">
        <f ca="1" xml:space="preserve"> _xlfn.SHEET(#REF!)</f>
        <v>#REF!</v>
      </c>
      <c r="BUG10" s="23" t="e">
        <f>#REF!</f>
        <v>#REF!</v>
      </c>
      <c r="BUH10" s="31" t="e">
        <f t="shared" ref="BUH10:BUS10" si="5">IF(BUH4&gt;BUH3,BUH3,0)</f>
        <v>#REF!</v>
      </c>
      <c r="BUI10" s="31" t="e">
        <f t="shared" si="5"/>
        <v>#REF!</v>
      </c>
      <c r="BUJ10" s="31">
        <f t="shared" si="5"/>
        <v>0</v>
      </c>
      <c r="BUK10" s="31">
        <f t="shared" si="5"/>
        <v>0</v>
      </c>
      <c r="BUL10" s="31">
        <f t="shared" si="5"/>
        <v>0</v>
      </c>
      <c r="BUM10" s="31">
        <f t="shared" si="5"/>
        <v>0</v>
      </c>
      <c r="BUN10" s="31">
        <f t="shared" si="5"/>
        <v>0</v>
      </c>
      <c r="BUO10" s="31">
        <f t="shared" si="5"/>
        <v>0</v>
      </c>
      <c r="BUP10" s="31">
        <f t="shared" si="5"/>
        <v>0</v>
      </c>
      <c r="BUQ10" s="31">
        <f t="shared" si="5"/>
        <v>0</v>
      </c>
      <c r="BUR10" s="31">
        <f t="shared" si="5"/>
        <v>0</v>
      </c>
      <c r="BUS10" s="31">
        <f t="shared" si="5"/>
        <v>0</v>
      </c>
    </row>
    <row r="11" spans="1:2420" x14ac:dyDescent="0.25">
      <c r="BUC11" s="23" t="s">
        <v>276</v>
      </c>
      <c r="BUD11" s="23" t="str">
        <f t="shared" ca="1" si="0"/>
        <v>#REF</v>
      </c>
      <c r="BUE11" s="23" t="e">
        <f ca="1" xml:space="preserve"> _xlfn.SHEET(#REF!)</f>
        <v>#REF!</v>
      </c>
      <c r="BUG11" s="23" t="e">
        <f>#REF!</f>
        <v>#REF!</v>
      </c>
      <c r="BUH11" s="31" t="e">
        <f t="shared" ref="BUH11:BUS11" si="6">IF(BUH4&gt;BUH3,BUH4,0)</f>
        <v>#REF!</v>
      </c>
      <c r="BUI11" s="31" t="e">
        <f t="shared" si="6"/>
        <v>#REF!</v>
      </c>
      <c r="BUJ11" s="31">
        <f t="shared" si="6"/>
        <v>0</v>
      </c>
      <c r="BUK11" s="31">
        <f t="shared" si="6"/>
        <v>0</v>
      </c>
      <c r="BUL11" s="31">
        <f t="shared" si="6"/>
        <v>0</v>
      </c>
      <c r="BUM11" s="31">
        <f t="shared" si="6"/>
        <v>0</v>
      </c>
      <c r="BUN11" s="31">
        <f t="shared" si="6"/>
        <v>0</v>
      </c>
      <c r="BUO11" s="31">
        <f t="shared" si="6"/>
        <v>0</v>
      </c>
      <c r="BUP11" s="31">
        <f t="shared" si="6"/>
        <v>0</v>
      </c>
      <c r="BUQ11" s="31">
        <f t="shared" si="6"/>
        <v>0</v>
      </c>
      <c r="BUR11" s="31">
        <f t="shared" si="6"/>
        <v>0</v>
      </c>
      <c r="BUS11" s="31">
        <f t="shared" si="6"/>
        <v>0</v>
      </c>
    </row>
    <row r="12" spans="1:2420" x14ac:dyDescent="0.25">
      <c r="BUC12" s="23" t="s">
        <v>276</v>
      </c>
      <c r="BUD12" s="23" t="str">
        <f t="shared" ca="1" si="0"/>
        <v>#REF</v>
      </c>
      <c r="BUE12" s="23" t="e">
        <f ca="1" xml:space="preserve"> _xlfn.SHEET(#REF!)</f>
        <v>#REF!</v>
      </c>
      <c r="BUG12" s="23" t="e">
        <f>#REF!</f>
        <v>#REF!</v>
      </c>
      <c r="BUH12" s="32" t="s">
        <v>278</v>
      </c>
      <c r="BUI12" s="32" t="s">
        <v>278</v>
      </c>
      <c r="BUJ12" s="32" t="s">
        <v>278</v>
      </c>
      <c r="BUK12" s="32" t="s">
        <v>278</v>
      </c>
      <c r="BUL12" s="32" t="s">
        <v>278</v>
      </c>
      <c r="BUM12" s="32" t="s">
        <v>278</v>
      </c>
      <c r="BUN12" s="32" t="s">
        <v>278</v>
      </c>
      <c r="BUO12" s="32" t="s">
        <v>278</v>
      </c>
      <c r="BUP12" s="32" t="s">
        <v>278</v>
      </c>
      <c r="BUQ12" s="32" t="s">
        <v>278</v>
      </c>
      <c r="BUR12" s="32" t="s">
        <v>278</v>
      </c>
      <c r="BUS12" s="32" t="s">
        <v>278</v>
      </c>
    </row>
    <row r="13" spans="1:2420" x14ac:dyDescent="0.25">
      <c r="BUC13" s="23" t="s">
        <v>276</v>
      </c>
      <c r="BUD13" s="23" t="str">
        <f t="shared" ca="1" si="0"/>
        <v>#REF</v>
      </c>
      <c r="BUE13" s="23" t="e">
        <f ca="1" xml:space="preserve"> _xlfn.SHEET(#REF!)</f>
        <v>#REF!</v>
      </c>
      <c r="BUG13" s="23" t="e">
        <f>#REF!</f>
        <v>#REF!</v>
      </c>
      <c r="BUH13" s="32" t="str">
        <f>CONCATENATE(BUH12," ",BUH14)</f>
        <v>Red 1</v>
      </c>
      <c r="BUI13" s="32" t="str">
        <f t="shared" ref="BUI13:BUS13" si="7">CONCATENATE(BUI12," ",BUI14)</f>
        <v>Red 2</v>
      </c>
      <c r="BUJ13" s="32" t="str">
        <f t="shared" si="7"/>
        <v>Red 3</v>
      </c>
      <c r="BUK13" s="32" t="str">
        <f t="shared" si="7"/>
        <v>Red 4</v>
      </c>
      <c r="BUL13" s="32" t="str">
        <f t="shared" si="7"/>
        <v>Red 5</v>
      </c>
      <c r="BUM13" s="32" t="str">
        <f t="shared" si="7"/>
        <v>Red 6</v>
      </c>
      <c r="BUN13" s="32" t="str">
        <f t="shared" si="7"/>
        <v>Red 7</v>
      </c>
      <c r="BUO13" s="32" t="str">
        <f t="shared" si="7"/>
        <v>Red 8</v>
      </c>
      <c r="BUP13" s="32" t="str">
        <f t="shared" si="7"/>
        <v>Red 9</v>
      </c>
      <c r="BUQ13" s="32" t="str">
        <f t="shared" si="7"/>
        <v>Red 10</v>
      </c>
      <c r="BUR13" s="32" t="str">
        <f t="shared" si="7"/>
        <v>Red 11</v>
      </c>
      <c r="BUS13" s="32" t="str">
        <f t="shared" si="7"/>
        <v>Red 12</v>
      </c>
    </row>
    <row r="14" spans="1:2420" x14ac:dyDescent="0.25">
      <c r="BUC14" s="23" t="s">
        <v>276</v>
      </c>
      <c r="BUD14" s="23" t="str">
        <f t="shared" ca="1" si="0"/>
        <v>#REF</v>
      </c>
      <c r="BUE14" s="23" t="e">
        <f ca="1" xml:space="preserve"> _xlfn.SHEET(#REF!)</f>
        <v>#REF!</v>
      </c>
      <c r="BUG14" s="23" t="e">
        <f>#REF!</f>
        <v>#REF!</v>
      </c>
      <c r="BUH14" s="33">
        <f>BUH8</f>
        <v>1</v>
      </c>
      <c r="BUI14" s="33">
        <f t="shared" ref="BUI14:BUS14" si="8">BUI8</f>
        <v>2</v>
      </c>
      <c r="BUJ14" s="33">
        <f t="shared" si="8"/>
        <v>3</v>
      </c>
      <c r="BUK14" s="33">
        <f t="shared" si="8"/>
        <v>4</v>
      </c>
      <c r="BUL14" s="33">
        <f t="shared" si="8"/>
        <v>5</v>
      </c>
      <c r="BUM14" s="33">
        <f t="shared" si="8"/>
        <v>6</v>
      </c>
      <c r="BUN14" s="33">
        <f t="shared" si="8"/>
        <v>7</v>
      </c>
      <c r="BUO14" s="33">
        <f t="shared" si="8"/>
        <v>8</v>
      </c>
      <c r="BUP14" s="33">
        <f t="shared" si="8"/>
        <v>9</v>
      </c>
      <c r="BUQ14" s="33">
        <f t="shared" si="8"/>
        <v>10</v>
      </c>
      <c r="BUR14" s="33">
        <f t="shared" si="8"/>
        <v>11</v>
      </c>
      <c r="BUS14" s="33">
        <f t="shared" si="8"/>
        <v>12</v>
      </c>
    </row>
    <row r="15" spans="1:2420" x14ac:dyDescent="0.25">
      <c r="BUC15" s="23" t="s">
        <v>276</v>
      </c>
      <c r="BUD15" s="23" t="str">
        <f t="shared" ca="1" si="0"/>
        <v>#REF</v>
      </c>
      <c r="BUE15" s="23" t="e">
        <f ca="1" xml:space="preserve"> _xlfn.SHEET(#REF!)</f>
        <v>#REF!</v>
      </c>
      <c r="BUG15" s="23" t="e">
        <f>#REF!</f>
        <v>#REF!</v>
      </c>
      <c r="BUH15" s="33">
        <f>BUH8</f>
        <v>1</v>
      </c>
      <c r="BUI15" s="33">
        <f t="shared" ref="BUI15:BUS15" si="9">BUI8</f>
        <v>2</v>
      </c>
      <c r="BUJ15" s="33">
        <f t="shared" si="9"/>
        <v>3</v>
      </c>
      <c r="BUK15" s="33">
        <f t="shared" si="9"/>
        <v>4</v>
      </c>
      <c r="BUL15" s="33">
        <f t="shared" si="9"/>
        <v>5</v>
      </c>
      <c r="BUM15" s="33">
        <f t="shared" si="9"/>
        <v>6</v>
      </c>
      <c r="BUN15" s="33">
        <f t="shared" si="9"/>
        <v>7</v>
      </c>
      <c r="BUO15" s="33">
        <f t="shared" si="9"/>
        <v>8</v>
      </c>
      <c r="BUP15" s="33">
        <f t="shared" si="9"/>
        <v>9</v>
      </c>
      <c r="BUQ15" s="33">
        <f t="shared" si="9"/>
        <v>10</v>
      </c>
      <c r="BUR15" s="33">
        <f t="shared" si="9"/>
        <v>11</v>
      </c>
      <c r="BUS15" s="33">
        <f t="shared" si="9"/>
        <v>12</v>
      </c>
    </row>
    <row r="16" spans="1:2420" x14ac:dyDescent="0.25">
      <c r="BUC16" s="23" t="s">
        <v>276</v>
      </c>
      <c r="BUD16" s="23" t="str">
        <f t="shared" ca="1" si="0"/>
        <v>#REF</v>
      </c>
      <c r="BUE16" s="23" t="e">
        <f ca="1" xml:space="preserve"> _xlfn.SHEET(#REF!)</f>
        <v>#REF!</v>
      </c>
      <c r="BUG16" s="23" t="e">
        <f>#REF!</f>
        <v>#REF!</v>
      </c>
      <c r="BUH16" s="33" t="e">
        <f t="shared" ref="BUH16:BUS16" si="10">IF(BUH3&gt;BUH4,BUH3,0)</f>
        <v>#REF!</v>
      </c>
      <c r="BUI16" s="33" t="e">
        <f t="shared" si="10"/>
        <v>#REF!</v>
      </c>
      <c r="BUJ16" s="33">
        <f t="shared" si="10"/>
        <v>4300</v>
      </c>
      <c r="BUK16" s="33">
        <f t="shared" si="10"/>
        <v>5100</v>
      </c>
      <c r="BUL16" s="33">
        <f t="shared" si="10"/>
        <v>4800</v>
      </c>
      <c r="BUM16" s="33">
        <f t="shared" si="10"/>
        <v>5200</v>
      </c>
      <c r="BUN16" s="33">
        <f t="shared" si="10"/>
        <v>5100</v>
      </c>
      <c r="BUO16" s="33">
        <f t="shared" si="10"/>
        <v>4100</v>
      </c>
      <c r="BUP16" s="33">
        <f t="shared" si="10"/>
        <v>5200</v>
      </c>
      <c r="BUQ16" s="33">
        <f t="shared" si="10"/>
        <v>5184</v>
      </c>
      <c r="BUR16" s="33">
        <f t="shared" si="10"/>
        <v>4800</v>
      </c>
      <c r="BUS16" s="33">
        <f t="shared" si="10"/>
        <v>4625</v>
      </c>
    </row>
    <row r="17" spans="1901:1917" x14ac:dyDescent="0.25">
      <c r="BUC17" s="23" t="s">
        <v>276</v>
      </c>
      <c r="BUD17" s="23" t="str">
        <f t="shared" ca="1" si="0"/>
        <v>#REF</v>
      </c>
      <c r="BUE17" s="23" t="e">
        <f ca="1" xml:space="preserve"> _xlfn.SHEET(#REF!)</f>
        <v>#REF!</v>
      </c>
      <c r="BUG17" s="23" t="e">
        <f>#REF!</f>
        <v>#REF!</v>
      </c>
      <c r="BUH17" s="33" t="e">
        <f t="shared" ref="BUH17:BUS17" si="11">IF(BUH3&gt;BUH4,BUH4,0)</f>
        <v>#REF!</v>
      </c>
      <c r="BUI17" s="33" t="e">
        <f t="shared" si="11"/>
        <v>#REF!</v>
      </c>
      <c r="BUJ17" s="33">
        <f t="shared" si="11"/>
        <v>3040</v>
      </c>
      <c r="BUK17" s="33">
        <f t="shared" si="11"/>
        <v>2974</v>
      </c>
      <c r="BUL17" s="33">
        <f t="shared" si="11"/>
        <v>2979</v>
      </c>
      <c r="BUM17" s="33">
        <f t="shared" si="11"/>
        <v>2993</v>
      </c>
      <c r="BUN17" s="33">
        <f t="shared" si="11"/>
        <v>3020</v>
      </c>
      <c r="BUO17" s="33">
        <f t="shared" si="11"/>
        <v>3087</v>
      </c>
      <c r="BUP17" s="33">
        <f t="shared" si="11"/>
        <v>3264</v>
      </c>
      <c r="BUQ17" s="33">
        <f t="shared" si="11"/>
        <v>2939</v>
      </c>
      <c r="BUR17" s="33">
        <f t="shared" si="11"/>
        <v>2794</v>
      </c>
      <c r="BUS17" s="33">
        <f t="shared" si="11"/>
        <v>2668</v>
      </c>
    </row>
    <row r="18" spans="1901:1917" x14ac:dyDescent="0.25">
      <c r="BUC18" s="23" t="s">
        <v>276</v>
      </c>
      <c r="BUD18" s="23" t="str">
        <f t="shared" ca="1" si="0"/>
        <v>#REF</v>
      </c>
      <c r="BUE18" s="23" t="e">
        <f ca="1" xml:space="preserve"> _xlfn.SHEET(#REF!)</f>
        <v>#REF!</v>
      </c>
      <c r="BUG18" s="23" t="e">
        <f>#REF!</f>
        <v>#REF!</v>
      </c>
      <c r="BUH18" s="34" t="s">
        <v>279</v>
      </c>
      <c r="BUI18" s="34" t="s">
        <v>279</v>
      </c>
      <c r="BUJ18" s="34" t="s">
        <v>279</v>
      </c>
      <c r="BUK18" s="34" t="s">
        <v>279</v>
      </c>
      <c r="BUL18" s="34" t="s">
        <v>279</v>
      </c>
      <c r="BUM18" s="34" t="s">
        <v>279</v>
      </c>
      <c r="BUN18" s="34" t="s">
        <v>279</v>
      </c>
      <c r="BUO18" s="34" t="s">
        <v>279</v>
      </c>
      <c r="BUP18" s="34" t="s">
        <v>279</v>
      </c>
      <c r="BUQ18" s="34" t="s">
        <v>279</v>
      </c>
      <c r="BUR18" s="34" t="s">
        <v>279</v>
      </c>
      <c r="BUS18" s="34" t="s">
        <v>279</v>
      </c>
    </row>
    <row r="19" spans="1901:1917" x14ac:dyDescent="0.25">
      <c r="BUC19" s="23" t="s">
        <v>276</v>
      </c>
      <c r="BUD19" s="23" t="str">
        <f t="shared" ca="1" si="0"/>
        <v>#REF</v>
      </c>
      <c r="BUE19" s="23" t="e">
        <f ca="1" xml:space="preserve"> _xlfn.SHEET(#REF!)</f>
        <v>#REF!</v>
      </c>
      <c r="BUG19" s="23" t="e">
        <f>#REF!</f>
        <v>#REF!</v>
      </c>
      <c r="BUH19" s="34" t="str">
        <f>CONCATENATE(BUH18," ",BUH8)</f>
        <v>Actual 1</v>
      </c>
      <c r="BUI19" s="34" t="str">
        <f t="shared" ref="BUI19:BUS19" si="12">CONCATENATE(BUI18," ",BUI8)</f>
        <v>Actual 2</v>
      </c>
      <c r="BUJ19" s="34" t="str">
        <f t="shared" si="12"/>
        <v>Actual 3</v>
      </c>
      <c r="BUK19" s="34" t="str">
        <f t="shared" si="12"/>
        <v>Actual 4</v>
      </c>
      <c r="BUL19" s="34" t="str">
        <f t="shared" si="12"/>
        <v>Actual 5</v>
      </c>
      <c r="BUM19" s="34" t="str">
        <f t="shared" si="12"/>
        <v>Actual 6</v>
      </c>
      <c r="BUN19" s="34" t="str">
        <f t="shared" si="12"/>
        <v>Actual 7</v>
      </c>
      <c r="BUO19" s="34" t="str">
        <f t="shared" si="12"/>
        <v>Actual 8</v>
      </c>
      <c r="BUP19" s="34" t="str">
        <f t="shared" si="12"/>
        <v>Actual 9</v>
      </c>
      <c r="BUQ19" s="34" t="str">
        <f t="shared" si="12"/>
        <v>Actual 10</v>
      </c>
      <c r="BUR19" s="34" t="str">
        <f t="shared" si="12"/>
        <v>Actual 11</v>
      </c>
      <c r="BUS19" s="34" t="str">
        <f t="shared" si="12"/>
        <v>Actual 12</v>
      </c>
    </row>
    <row r="20" spans="1901:1917" x14ac:dyDescent="0.25">
      <c r="BUC20" s="23" t="s">
        <v>276</v>
      </c>
      <c r="BUD20" s="23" t="str">
        <f t="shared" ca="1" si="0"/>
        <v>#REF</v>
      </c>
      <c r="BUE20" s="23" t="e">
        <f ca="1" xml:space="preserve"> _xlfn.SHEET(#REF!)</f>
        <v>#REF!</v>
      </c>
      <c r="BUG20" s="23" t="e">
        <f>#REF!</f>
        <v>#REF!</v>
      </c>
      <c r="BUH20" s="35">
        <f>BUH8-0.25</f>
        <v>0.75</v>
      </c>
      <c r="BUI20" s="35">
        <f t="shared" ref="BUI20:BUS20" si="13">BUI8-0.25</f>
        <v>1.75</v>
      </c>
      <c r="BUJ20" s="35">
        <f t="shared" si="13"/>
        <v>2.75</v>
      </c>
      <c r="BUK20" s="35">
        <f t="shared" si="13"/>
        <v>3.75</v>
      </c>
      <c r="BUL20" s="35">
        <f t="shared" si="13"/>
        <v>4.75</v>
      </c>
      <c r="BUM20" s="35">
        <f t="shared" si="13"/>
        <v>5.75</v>
      </c>
      <c r="BUN20" s="35">
        <f t="shared" si="13"/>
        <v>6.75</v>
      </c>
      <c r="BUO20" s="35">
        <f t="shared" si="13"/>
        <v>7.75</v>
      </c>
      <c r="BUP20" s="35">
        <f t="shared" si="13"/>
        <v>8.75</v>
      </c>
      <c r="BUQ20" s="35">
        <f t="shared" si="13"/>
        <v>9.75</v>
      </c>
      <c r="BUR20" s="35">
        <f t="shared" si="13"/>
        <v>10.75</v>
      </c>
      <c r="BUS20" s="35">
        <f t="shared" si="13"/>
        <v>11.75</v>
      </c>
    </row>
    <row r="21" spans="1901:1917" x14ac:dyDescent="0.25">
      <c r="BUC21" s="23" t="s">
        <v>276</v>
      </c>
      <c r="BUD21" s="23" t="str">
        <f t="shared" ca="1" si="0"/>
        <v>#REF</v>
      </c>
      <c r="BUE21" s="23" t="e">
        <f ca="1" xml:space="preserve"> _xlfn.SHEET(#REF!)</f>
        <v>#REF!</v>
      </c>
      <c r="BUG21" s="23" t="e">
        <f>#REF!</f>
        <v>#REF!</v>
      </c>
      <c r="BUH21" s="35">
        <f>BUH8-0.25</f>
        <v>0.75</v>
      </c>
      <c r="BUI21" s="35">
        <f t="shared" ref="BUI21:BUS21" si="14">BUI8-0.25</f>
        <v>1.75</v>
      </c>
      <c r="BUJ21" s="35">
        <f t="shared" si="14"/>
        <v>2.75</v>
      </c>
      <c r="BUK21" s="35">
        <f t="shared" si="14"/>
        <v>3.75</v>
      </c>
      <c r="BUL21" s="35">
        <f t="shared" si="14"/>
        <v>4.75</v>
      </c>
      <c r="BUM21" s="35">
        <f t="shared" si="14"/>
        <v>5.75</v>
      </c>
      <c r="BUN21" s="35">
        <f t="shared" si="14"/>
        <v>6.75</v>
      </c>
      <c r="BUO21" s="35">
        <f t="shared" si="14"/>
        <v>7.75</v>
      </c>
      <c r="BUP21" s="35">
        <f t="shared" si="14"/>
        <v>8.75</v>
      </c>
      <c r="BUQ21" s="35">
        <f t="shared" si="14"/>
        <v>9.75</v>
      </c>
      <c r="BUR21" s="35">
        <f t="shared" si="14"/>
        <v>10.75</v>
      </c>
      <c r="BUS21" s="35">
        <f t="shared" si="14"/>
        <v>11.75</v>
      </c>
    </row>
    <row r="22" spans="1901:1917" x14ac:dyDescent="0.25">
      <c r="BUC22" s="23" t="s">
        <v>276</v>
      </c>
      <c r="BUD22" s="23" t="str">
        <f t="shared" ca="1" si="0"/>
        <v>#REF</v>
      </c>
      <c r="BUE22" s="23" t="e">
        <f ca="1" xml:space="preserve"> _xlfn.SHEET(#REF!)</f>
        <v>#REF!</v>
      </c>
      <c r="BUG22" s="23" t="e">
        <f>#REF!</f>
        <v>#REF!</v>
      </c>
      <c r="BUH22" s="35">
        <v>0</v>
      </c>
      <c r="BUI22" s="35">
        <v>0</v>
      </c>
      <c r="BUJ22" s="35">
        <v>0</v>
      </c>
      <c r="BUK22" s="35">
        <v>0</v>
      </c>
      <c r="BUL22" s="35">
        <v>0</v>
      </c>
      <c r="BUM22" s="35">
        <v>0</v>
      </c>
      <c r="BUN22" s="35">
        <v>0</v>
      </c>
      <c r="BUO22" s="35">
        <v>0</v>
      </c>
      <c r="BUP22" s="35">
        <v>0</v>
      </c>
      <c r="BUQ22" s="35">
        <v>0</v>
      </c>
      <c r="BUR22" s="35">
        <v>0</v>
      </c>
      <c r="BUS22" s="35">
        <v>0</v>
      </c>
    </row>
    <row r="23" spans="1901:1917" x14ac:dyDescent="0.25">
      <c r="BUC23" s="23" t="s">
        <v>276</v>
      </c>
      <c r="BUD23" s="23" t="str">
        <f t="shared" ca="1" si="0"/>
        <v>#REF</v>
      </c>
      <c r="BUE23" s="23" t="e">
        <f ca="1" xml:space="preserve"> _xlfn.SHEET(#REF!)</f>
        <v>#REF!</v>
      </c>
      <c r="BUG23" s="23" t="e">
        <f>#REF!</f>
        <v>#REF!</v>
      </c>
      <c r="BUH23" s="35" t="e">
        <f t="shared" ref="BUH23:BUS23" si="15">IF(BUH4=0,"",BUH4)</f>
        <v>#REF!</v>
      </c>
      <c r="BUI23" s="35" t="e">
        <f t="shared" si="15"/>
        <v>#REF!</v>
      </c>
      <c r="BUJ23" s="35">
        <f t="shared" si="15"/>
        <v>3040</v>
      </c>
      <c r="BUK23" s="35">
        <f t="shared" si="15"/>
        <v>2974</v>
      </c>
      <c r="BUL23" s="35">
        <f t="shared" si="15"/>
        <v>2979</v>
      </c>
      <c r="BUM23" s="35">
        <f t="shared" si="15"/>
        <v>2993</v>
      </c>
      <c r="BUN23" s="35">
        <f t="shared" si="15"/>
        <v>3020</v>
      </c>
      <c r="BUO23" s="35">
        <f t="shared" si="15"/>
        <v>3087</v>
      </c>
      <c r="BUP23" s="35">
        <f t="shared" si="15"/>
        <v>3264</v>
      </c>
      <c r="BUQ23" s="35">
        <f t="shared" si="15"/>
        <v>2939</v>
      </c>
      <c r="BUR23" s="35">
        <f t="shared" si="15"/>
        <v>2794</v>
      </c>
      <c r="BUS23" s="35">
        <f t="shared" si="15"/>
        <v>2668</v>
      </c>
    </row>
    <row r="24" spans="1901:1917" x14ac:dyDescent="0.25">
      <c r="BUC24" s="23" t="s">
        <v>276</v>
      </c>
      <c r="BUD24" s="23" t="str">
        <f t="shared" ca="1" si="0"/>
        <v>#REF</v>
      </c>
      <c r="BUE24" s="23" t="e">
        <f ca="1" xml:space="preserve"> _xlfn.SHEET(#REF!)</f>
        <v>#REF!</v>
      </c>
      <c r="BUG24" s="23" t="e">
        <f>#REF!</f>
        <v>#REF!</v>
      </c>
      <c r="BUH24" s="36" t="s">
        <v>280</v>
      </c>
      <c r="BUI24" s="36" t="s">
        <v>280</v>
      </c>
      <c r="BUJ24" s="36" t="s">
        <v>280</v>
      </c>
      <c r="BUK24" s="36" t="s">
        <v>280</v>
      </c>
      <c r="BUL24" s="36" t="s">
        <v>280</v>
      </c>
      <c r="BUM24" s="36" t="s">
        <v>280</v>
      </c>
      <c r="BUN24" s="36" t="s">
        <v>280</v>
      </c>
      <c r="BUO24" s="36" t="s">
        <v>280</v>
      </c>
      <c r="BUP24" s="36" t="s">
        <v>280</v>
      </c>
      <c r="BUQ24" s="36" t="s">
        <v>280</v>
      </c>
      <c r="BUR24" s="36" t="s">
        <v>280</v>
      </c>
      <c r="BUS24" s="36" t="s">
        <v>280</v>
      </c>
    </row>
    <row r="25" spans="1901:1917" x14ac:dyDescent="0.25">
      <c r="BUC25" s="23" t="s">
        <v>276</v>
      </c>
      <c r="BUD25" s="23" t="str">
        <f t="shared" ca="1" si="0"/>
        <v>#REF</v>
      </c>
      <c r="BUE25" s="23" t="e">
        <f ca="1" xml:space="preserve"> _xlfn.SHEET(#REF!)</f>
        <v>#REF!</v>
      </c>
      <c r="BUG25" s="23" t="e">
        <f>#REF!</f>
        <v>#REF!</v>
      </c>
      <c r="BUH25" s="37">
        <f>BUH8-0.23</f>
        <v>0.77</v>
      </c>
      <c r="BUI25" s="37">
        <f t="shared" ref="BUI25:BUS25" si="16">BUI8+0.22</f>
        <v>2.2200000000000002</v>
      </c>
      <c r="BUJ25" s="37">
        <f t="shared" si="16"/>
        <v>3.22</v>
      </c>
      <c r="BUK25" s="37">
        <f t="shared" si="16"/>
        <v>4.22</v>
      </c>
      <c r="BUL25" s="37">
        <f t="shared" si="16"/>
        <v>5.22</v>
      </c>
      <c r="BUM25" s="37">
        <f t="shared" si="16"/>
        <v>6.22</v>
      </c>
      <c r="BUN25" s="37">
        <f t="shared" si="16"/>
        <v>7.22</v>
      </c>
      <c r="BUO25" s="37">
        <f t="shared" si="16"/>
        <v>8.2200000000000006</v>
      </c>
      <c r="BUP25" s="37">
        <f t="shared" si="16"/>
        <v>9.2200000000000006</v>
      </c>
      <c r="BUQ25" s="37">
        <f t="shared" si="16"/>
        <v>10.220000000000001</v>
      </c>
      <c r="BUR25" s="37">
        <f t="shared" si="16"/>
        <v>11.22</v>
      </c>
      <c r="BUS25" s="37">
        <f t="shared" si="16"/>
        <v>12.22</v>
      </c>
    </row>
    <row r="26" spans="1901:1917" x14ac:dyDescent="0.25">
      <c r="BUC26" s="23" t="s">
        <v>276</v>
      </c>
      <c r="BUD26" s="23" t="str">
        <f t="shared" ca="1" si="0"/>
        <v>#REF</v>
      </c>
      <c r="BUE26" s="23" t="e">
        <f ca="1" xml:space="preserve"> _xlfn.SHEET(#REF!)</f>
        <v>#REF!</v>
      </c>
      <c r="BUG26" s="23" t="e">
        <f>#REF!</f>
        <v>#REF!</v>
      </c>
      <c r="BUH26" s="37">
        <v>0</v>
      </c>
      <c r="BUI26" s="37">
        <v>0</v>
      </c>
      <c r="BUJ26" s="37">
        <v>0</v>
      </c>
      <c r="BUK26" s="37">
        <v>0</v>
      </c>
      <c r="BUL26" s="37">
        <v>0</v>
      </c>
      <c r="BUM26" s="37">
        <v>0</v>
      </c>
      <c r="BUN26" s="37">
        <v>0</v>
      </c>
      <c r="BUO26" s="37">
        <v>0</v>
      </c>
      <c r="BUP26" s="37">
        <v>0</v>
      </c>
      <c r="BUQ26" s="37">
        <v>0</v>
      </c>
      <c r="BUR26" s="37">
        <v>0</v>
      </c>
      <c r="BUS26" s="37">
        <v>0</v>
      </c>
    </row>
    <row r="27" spans="1901:1917" x14ac:dyDescent="0.25">
      <c r="BUC27" s="23" t="s">
        <v>276</v>
      </c>
      <c r="BUD27" s="23" t="str">
        <f t="shared" ca="1" si="0"/>
        <v>#REF</v>
      </c>
      <c r="BUE27" s="23" t="e">
        <f ca="1" xml:space="preserve"> _xlfn.SHEET(#REF!)</f>
        <v>#REF!</v>
      </c>
      <c r="BUG27" s="23" t="e">
        <f>#REF!</f>
        <v>#REF!</v>
      </c>
      <c r="BUH27" s="38" t="s">
        <v>281</v>
      </c>
      <c r="BUI27" s="38" t="s">
        <v>281</v>
      </c>
      <c r="BUJ27" s="38" t="s">
        <v>281</v>
      </c>
      <c r="BUK27" s="38" t="s">
        <v>281</v>
      </c>
      <c r="BUL27" s="38" t="s">
        <v>281</v>
      </c>
      <c r="BUM27" s="38" t="s">
        <v>281</v>
      </c>
      <c r="BUN27" s="38" t="s">
        <v>281</v>
      </c>
      <c r="BUO27" s="38" t="s">
        <v>281</v>
      </c>
      <c r="BUP27" s="38" t="s">
        <v>281</v>
      </c>
      <c r="BUQ27" s="38" t="s">
        <v>281</v>
      </c>
      <c r="BUR27" s="38" t="s">
        <v>281</v>
      </c>
      <c r="BUS27" s="38" t="s">
        <v>281</v>
      </c>
    </row>
    <row r="28" spans="1901:1917" x14ac:dyDescent="0.25">
      <c r="BUC28" s="23" t="s">
        <v>276</v>
      </c>
      <c r="BUD28" s="23" t="str">
        <f t="shared" ca="1" si="0"/>
        <v>#REF</v>
      </c>
      <c r="BUE28" s="23" t="e">
        <f ca="1" xml:space="preserve"> _xlfn.SHEET(#REF!)</f>
        <v>#REF!</v>
      </c>
      <c r="BUG28" s="23" t="e">
        <f>#REF!</f>
        <v>#REF!</v>
      </c>
      <c r="BUH28" s="38" t="str">
        <f>CONCATENATE(BUH27," ",BUH29)</f>
        <v>Var 1</v>
      </c>
      <c r="BUI28" s="38" t="str">
        <f t="shared" ref="BUI28:BUS28" si="17">CONCATENATE(BUI27," ",BUI29)</f>
        <v>Var 2</v>
      </c>
      <c r="BUJ28" s="38" t="str">
        <f t="shared" si="17"/>
        <v>Var 3</v>
      </c>
      <c r="BUK28" s="38" t="str">
        <f t="shared" si="17"/>
        <v>Var 4</v>
      </c>
      <c r="BUL28" s="38" t="str">
        <f t="shared" si="17"/>
        <v>Var 5</v>
      </c>
      <c r="BUM28" s="38" t="str">
        <f t="shared" si="17"/>
        <v>Var 6</v>
      </c>
      <c r="BUN28" s="38" t="str">
        <f t="shared" si="17"/>
        <v>Var 7</v>
      </c>
      <c r="BUO28" s="38" t="str">
        <f t="shared" si="17"/>
        <v>Var 8</v>
      </c>
      <c r="BUP28" s="38" t="str">
        <f t="shared" si="17"/>
        <v>Var 9</v>
      </c>
      <c r="BUQ28" s="38" t="str">
        <f t="shared" si="17"/>
        <v>Var 10</v>
      </c>
      <c r="BUR28" s="38" t="str">
        <f t="shared" si="17"/>
        <v>Var 11</v>
      </c>
      <c r="BUS28" s="38" t="str">
        <f t="shared" si="17"/>
        <v>Var 12</v>
      </c>
    </row>
    <row r="29" spans="1901:1917" x14ac:dyDescent="0.25">
      <c r="BUC29" s="23" t="s">
        <v>276</v>
      </c>
      <c r="BUD29" s="23" t="str">
        <f t="shared" ca="1" si="0"/>
        <v>#REF</v>
      </c>
      <c r="BUE29" s="23" t="e">
        <f ca="1" xml:space="preserve"> _xlfn.SHEET(#REF!)</f>
        <v>#REF!</v>
      </c>
      <c r="BUG29" s="23" t="e">
        <f>#REF!</f>
        <v>#REF!</v>
      </c>
      <c r="BUH29" s="39">
        <f>BUH8</f>
        <v>1</v>
      </c>
      <c r="BUI29" s="39">
        <f t="shared" ref="BUI29:BUS29" si="18">BUI8</f>
        <v>2</v>
      </c>
      <c r="BUJ29" s="39">
        <f t="shared" si="18"/>
        <v>3</v>
      </c>
      <c r="BUK29" s="39">
        <f t="shared" si="18"/>
        <v>4</v>
      </c>
      <c r="BUL29" s="39">
        <f t="shared" si="18"/>
        <v>5</v>
      </c>
      <c r="BUM29" s="39">
        <f t="shared" si="18"/>
        <v>6</v>
      </c>
      <c r="BUN29" s="39">
        <f t="shared" si="18"/>
        <v>7</v>
      </c>
      <c r="BUO29" s="39">
        <f t="shared" si="18"/>
        <v>8</v>
      </c>
      <c r="BUP29" s="39">
        <f t="shared" si="18"/>
        <v>9</v>
      </c>
      <c r="BUQ29" s="39">
        <f t="shared" si="18"/>
        <v>10</v>
      </c>
      <c r="BUR29" s="39">
        <f t="shared" si="18"/>
        <v>11</v>
      </c>
      <c r="BUS29" s="39">
        <f t="shared" si="18"/>
        <v>12</v>
      </c>
    </row>
    <row r="30" spans="1901:1917" x14ac:dyDescent="0.25">
      <c r="BUC30" s="23" t="s">
        <v>276</v>
      </c>
      <c r="BUD30" s="23" t="str">
        <f t="shared" ca="1" si="0"/>
        <v>#REF</v>
      </c>
      <c r="BUE30" s="23" t="e">
        <f ca="1" xml:space="preserve"> _xlfn.SHEET(#REF!)</f>
        <v>#REF!</v>
      </c>
      <c r="BUG30" s="23" t="e">
        <f>#REF!</f>
        <v>#REF!</v>
      </c>
      <c r="BUH30" s="40" t="e">
        <f t="shared" ref="BUH30:BUS30" si="19">MAX(BUH3:BUH4)</f>
        <v>#REF!</v>
      </c>
      <c r="BUI30" s="40" t="e">
        <f t="shared" si="19"/>
        <v>#REF!</v>
      </c>
      <c r="BUJ30" s="40">
        <f t="shared" si="19"/>
        <v>4300</v>
      </c>
      <c r="BUK30" s="40">
        <f t="shared" si="19"/>
        <v>5100</v>
      </c>
      <c r="BUL30" s="40">
        <f t="shared" si="19"/>
        <v>4800</v>
      </c>
      <c r="BUM30" s="40">
        <f t="shared" si="19"/>
        <v>5200</v>
      </c>
      <c r="BUN30" s="40">
        <f t="shared" si="19"/>
        <v>5100</v>
      </c>
      <c r="BUO30" s="40">
        <f t="shared" si="19"/>
        <v>4100</v>
      </c>
      <c r="BUP30" s="40">
        <f t="shared" si="19"/>
        <v>5200</v>
      </c>
      <c r="BUQ30" s="40">
        <f t="shared" si="19"/>
        <v>5184</v>
      </c>
      <c r="BUR30" s="40">
        <f t="shared" si="19"/>
        <v>4800</v>
      </c>
      <c r="BUS30" s="40">
        <f t="shared" si="19"/>
        <v>4625</v>
      </c>
    </row>
    <row r="31" spans="1901:1917" x14ac:dyDescent="0.25">
      <c r="BUC31" s="23" t="s">
        <v>276</v>
      </c>
      <c r="BUD31" s="23" t="str">
        <f t="shared" ca="1" si="0"/>
        <v>#REF</v>
      </c>
      <c r="BUE31" s="23" t="e">
        <f ca="1" xml:space="preserve"> _xlfn.SHEET(#REF!)</f>
        <v>#REF!</v>
      </c>
      <c r="BUG31" s="23" t="e">
        <f>#REF!</f>
        <v>#REF!</v>
      </c>
      <c r="BUH31" s="41" t="e">
        <f t="shared" ref="BUH31:BUS31" si="20">IF(BUH4-BUH3=0,"",BUH4-BUH3)</f>
        <v>#REF!</v>
      </c>
      <c r="BUI31" s="41" t="e">
        <f t="shared" si="20"/>
        <v>#REF!</v>
      </c>
      <c r="BUJ31" s="41">
        <f t="shared" si="20"/>
        <v>-1260</v>
      </c>
      <c r="BUK31" s="41">
        <f t="shared" si="20"/>
        <v>-2126</v>
      </c>
      <c r="BUL31" s="41">
        <f t="shared" si="20"/>
        <v>-1821</v>
      </c>
      <c r="BUM31" s="41">
        <f t="shared" si="20"/>
        <v>-2207</v>
      </c>
      <c r="BUN31" s="41">
        <f t="shared" si="20"/>
        <v>-2080</v>
      </c>
      <c r="BUO31" s="41">
        <f t="shared" si="20"/>
        <v>-1013</v>
      </c>
      <c r="BUP31" s="41">
        <f t="shared" si="20"/>
        <v>-1936</v>
      </c>
      <c r="BUQ31" s="41">
        <f t="shared" si="20"/>
        <v>-2245</v>
      </c>
      <c r="BUR31" s="41">
        <f t="shared" si="20"/>
        <v>-2006</v>
      </c>
      <c r="BUS31" s="41">
        <f t="shared" si="20"/>
        <v>-1957</v>
      </c>
    </row>
    <row r="32" spans="1901:1917" x14ac:dyDescent="0.25">
      <c r="BUC32" s="23" t="s">
        <v>282</v>
      </c>
      <c r="BUD32" s="23" t="str">
        <f ca="1">SUBSTITUTE(MID(_xlfn.FORMULATEXT(BUG32),2,FIND("!",_xlfn.FORMULATEXT(BUG32),1)-2), "'","")</f>
        <v>#REF</v>
      </c>
      <c r="BUE32" s="23" t="e">
        <f ca="1" xml:space="preserve"> _xlfn.SHEET(#REF!)</f>
        <v>#REF!</v>
      </c>
      <c r="BUG32" s="23" t="e">
        <f>#REF!</f>
        <v>#REF!</v>
      </c>
    </row>
    <row r="33" spans="1901:1917" x14ac:dyDescent="0.25">
      <c r="BUC33" s="23" t="s">
        <v>282</v>
      </c>
      <c r="BUD33" s="23" t="str">
        <f t="shared" ref="BUD33:BUD61" ca="1" si="21">SUBSTITUTE(MID(_xlfn.FORMULATEXT(BUG33),2,FIND("!",_xlfn.FORMULATEXT(BUG33),1)-2), "'","")</f>
        <v>#REF</v>
      </c>
      <c r="BUE33" s="23" t="e">
        <f ca="1" xml:space="preserve"> _xlfn.SHEET(#REF!)</f>
        <v>#REF!</v>
      </c>
      <c r="BUG33" s="23" t="e">
        <f>#REF!</f>
        <v>#REF!</v>
      </c>
      <c r="BUH33" s="42" t="e">
        <f>data!#REF!</f>
        <v>#REF!</v>
      </c>
      <c r="BUI33" s="42" t="e">
        <f>data!#REF!</f>
        <v>#REF!</v>
      </c>
      <c r="BUJ33" s="42">
        <f>data!G$7</f>
        <v>4300</v>
      </c>
      <c r="BUK33" s="42">
        <f>data!H$7</f>
        <v>5100</v>
      </c>
      <c r="BUL33" s="42">
        <f>data!I$7</f>
        <v>4800</v>
      </c>
      <c r="BUM33" s="42">
        <f>data!J$7</f>
        <v>5200</v>
      </c>
      <c r="BUN33" s="42">
        <f>data!K$7</f>
        <v>5100</v>
      </c>
      <c r="BUO33" s="42">
        <f>data!L$7</f>
        <v>4100</v>
      </c>
      <c r="BUP33" s="42">
        <f>data!M$7</f>
        <v>5200</v>
      </c>
      <c r="BUQ33" s="42">
        <f>data!N$7</f>
        <v>5184</v>
      </c>
      <c r="BUR33" s="42">
        <f>data!O$7</f>
        <v>4800</v>
      </c>
      <c r="BUS33" s="42">
        <f>data!P$7</f>
        <v>4625</v>
      </c>
    </row>
    <row r="34" spans="1901:1917" x14ac:dyDescent="0.25">
      <c r="BUC34" s="23" t="s">
        <v>282</v>
      </c>
      <c r="BUD34" s="23" t="str">
        <f t="shared" ca="1" si="21"/>
        <v>#REF</v>
      </c>
      <c r="BUE34" s="23" t="e">
        <f ca="1" xml:space="preserve"> _xlfn.SHEET(#REF!)</f>
        <v>#REF!</v>
      </c>
      <c r="BUG34" s="23" t="e">
        <f>#REF!</f>
        <v>#REF!</v>
      </c>
      <c r="BUH34" s="42" t="e">
        <f>data!#REF!</f>
        <v>#REF!</v>
      </c>
      <c r="BUI34" s="42" t="e">
        <f>data!#REF!</f>
        <v>#REF!</v>
      </c>
      <c r="BUJ34" s="42">
        <f>data!G$15</f>
        <v>3040</v>
      </c>
      <c r="BUK34" s="42">
        <f>data!H$15</f>
        <v>2974</v>
      </c>
      <c r="BUL34" s="42">
        <f>data!I$15</f>
        <v>2979</v>
      </c>
      <c r="BUM34" s="42">
        <f>data!J$15</f>
        <v>2993</v>
      </c>
      <c r="BUN34" s="42">
        <f>data!K$15</f>
        <v>3020</v>
      </c>
      <c r="BUO34" s="42">
        <f>data!L$15</f>
        <v>3087</v>
      </c>
      <c r="BUP34" s="42">
        <f>data!M$15</f>
        <v>3264</v>
      </c>
      <c r="BUQ34" s="42">
        <f>data!N$15</f>
        <v>2939</v>
      </c>
      <c r="BUR34" s="42">
        <f>data!O$15</f>
        <v>2794</v>
      </c>
      <c r="BUS34" s="42">
        <f>data!P$15</f>
        <v>2668</v>
      </c>
    </row>
    <row r="35" spans="1901:1917" x14ac:dyDescent="0.25">
      <c r="BUC35" s="23" t="s">
        <v>282</v>
      </c>
      <c r="BUD35" s="23" t="str">
        <f t="shared" ca="1" si="21"/>
        <v>#REF</v>
      </c>
      <c r="BUE35" s="23" t="e">
        <f ca="1" xml:space="preserve"> _xlfn.SHEET(#REF!)</f>
        <v>#REF!</v>
      </c>
      <c r="BUG35" s="23" t="e">
        <f>#REF!</f>
        <v>#REF!</v>
      </c>
      <c r="BUH35" s="29" t="s">
        <v>277</v>
      </c>
    </row>
    <row r="36" spans="1901:1917" x14ac:dyDescent="0.25">
      <c r="BUC36" s="23" t="s">
        <v>282</v>
      </c>
      <c r="BUD36" s="23" t="str">
        <f t="shared" ca="1" si="21"/>
        <v>#REF</v>
      </c>
      <c r="BUE36" s="23" t="e">
        <f ca="1" xml:space="preserve"> _xlfn.SHEET(#REF!)</f>
        <v>#REF!</v>
      </c>
      <c r="BUG36" s="23" t="e">
        <f>#REF!</f>
        <v>#REF!</v>
      </c>
      <c r="BUH36" s="30" t="s">
        <v>95</v>
      </c>
      <c r="BUI36" s="30" t="s">
        <v>95</v>
      </c>
      <c r="BUJ36" s="30" t="s">
        <v>95</v>
      </c>
      <c r="BUK36" s="30" t="s">
        <v>95</v>
      </c>
      <c r="BUL36" s="30" t="s">
        <v>95</v>
      </c>
      <c r="BUM36" s="30" t="s">
        <v>95</v>
      </c>
      <c r="BUN36" s="30" t="s">
        <v>95</v>
      </c>
      <c r="BUO36" s="30" t="s">
        <v>95</v>
      </c>
      <c r="BUP36" s="30" t="s">
        <v>95</v>
      </c>
      <c r="BUQ36" s="30" t="s">
        <v>95</v>
      </c>
      <c r="BUR36" s="30" t="s">
        <v>95</v>
      </c>
      <c r="BUS36" s="30" t="s">
        <v>95</v>
      </c>
    </row>
    <row r="37" spans="1901:1917" x14ac:dyDescent="0.25">
      <c r="BUC37" s="23" t="s">
        <v>282</v>
      </c>
      <c r="BUD37" s="23" t="str">
        <f t="shared" ca="1" si="21"/>
        <v>#REF</v>
      </c>
      <c r="BUE37" s="23" t="e">
        <f ca="1" xml:space="preserve"> _xlfn.SHEET(#REF!)</f>
        <v>#REF!</v>
      </c>
      <c r="BUG37" s="23" t="e">
        <f>#REF!</f>
        <v>#REF!</v>
      </c>
      <c r="BUH37" s="30" t="str">
        <f>CONCATENATE(BUH36," ",BUH38)</f>
        <v>Green 1</v>
      </c>
      <c r="BUI37" s="30" t="str">
        <f t="shared" ref="BUI37:BUS37" si="22">CONCATENATE(BUI36," ",BUI38)</f>
        <v>Green 2</v>
      </c>
      <c r="BUJ37" s="30" t="str">
        <f t="shared" si="22"/>
        <v>Green 3</v>
      </c>
      <c r="BUK37" s="30" t="str">
        <f t="shared" si="22"/>
        <v>Green 4</v>
      </c>
      <c r="BUL37" s="30" t="str">
        <f t="shared" si="22"/>
        <v>Green 5</v>
      </c>
      <c r="BUM37" s="30" t="str">
        <f t="shared" si="22"/>
        <v>Green 6</v>
      </c>
      <c r="BUN37" s="30" t="str">
        <f t="shared" si="22"/>
        <v>Green 7</v>
      </c>
      <c r="BUO37" s="30" t="str">
        <f t="shared" si="22"/>
        <v>Green 8</v>
      </c>
      <c r="BUP37" s="30" t="str">
        <f t="shared" si="22"/>
        <v>Green 9</v>
      </c>
      <c r="BUQ37" s="30" t="str">
        <f t="shared" si="22"/>
        <v>Green 10</v>
      </c>
      <c r="BUR37" s="30" t="str">
        <f t="shared" si="22"/>
        <v>Green 11</v>
      </c>
      <c r="BUS37" s="30" t="str">
        <f t="shared" si="22"/>
        <v>Green 12</v>
      </c>
    </row>
    <row r="38" spans="1901:1917" x14ac:dyDescent="0.25">
      <c r="BUC38" s="23" t="s">
        <v>282</v>
      </c>
      <c r="BUD38" s="23" t="str">
        <f t="shared" ca="1" si="21"/>
        <v>#REF</v>
      </c>
      <c r="BUE38" s="23" t="e">
        <f ca="1" xml:space="preserve"> _xlfn.SHEET(#REF!)</f>
        <v>#REF!</v>
      </c>
      <c r="BUG38" s="23" t="e">
        <f>#REF!</f>
        <v>#REF!</v>
      </c>
      <c r="BUH38" s="31">
        <v>1</v>
      </c>
      <c r="BUI38" s="31">
        <f t="shared" ref="BUI38:BUS38" si="23">BUH38+1</f>
        <v>2</v>
      </c>
      <c r="BUJ38" s="31">
        <f t="shared" si="23"/>
        <v>3</v>
      </c>
      <c r="BUK38" s="31">
        <f t="shared" si="23"/>
        <v>4</v>
      </c>
      <c r="BUL38" s="31">
        <f t="shared" si="23"/>
        <v>5</v>
      </c>
      <c r="BUM38" s="31">
        <f t="shared" si="23"/>
        <v>6</v>
      </c>
      <c r="BUN38" s="31">
        <f t="shared" si="23"/>
        <v>7</v>
      </c>
      <c r="BUO38" s="31">
        <f t="shared" si="23"/>
        <v>8</v>
      </c>
      <c r="BUP38" s="31">
        <f t="shared" si="23"/>
        <v>9</v>
      </c>
      <c r="BUQ38" s="31">
        <f t="shared" si="23"/>
        <v>10</v>
      </c>
      <c r="BUR38" s="31">
        <f t="shared" si="23"/>
        <v>11</v>
      </c>
      <c r="BUS38" s="31">
        <f t="shared" si="23"/>
        <v>12</v>
      </c>
    </row>
    <row r="39" spans="1901:1917" x14ac:dyDescent="0.25">
      <c r="BUC39" s="23" t="s">
        <v>282</v>
      </c>
      <c r="BUD39" s="23" t="str">
        <f t="shared" ca="1" si="21"/>
        <v>#REF</v>
      </c>
      <c r="BUE39" s="23" t="e">
        <f ca="1" xml:space="preserve"> _xlfn.SHEET(#REF!)</f>
        <v>#REF!</v>
      </c>
      <c r="BUG39" s="23" t="e">
        <f>#REF!</f>
        <v>#REF!</v>
      </c>
      <c r="BUH39" s="31">
        <f>BUH38</f>
        <v>1</v>
      </c>
      <c r="BUI39" s="31">
        <f t="shared" ref="BUI39:BUS39" si="24">BUI38</f>
        <v>2</v>
      </c>
      <c r="BUJ39" s="31">
        <f t="shared" si="24"/>
        <v>3</v>
      </c>
      <c r="BUK39" s="31">
        <f t="shared" si="24"/>
        <v>4</v>
      </c>
      <c r="BUL39" s="31">
        <f t="shared" si="24"/>
        <v>5</v>
      </c>
      <c r="BUM39" s="31">
        <f t="shared" si="24"/>
        <v>6</v>
      </c>
      <c r="BUN39" s="31">
        <f t="shared" si="24"/>
        <v>7</v>
      </c>
      <c r="BUO39" s="31">
        <f t="shared" si="24"/>
        <v>8</v>
      </c>
      <c r="BUP39" s="31">
        <f t="shared" si="24"/>
        <v>9</v>
      </c>
      <c r="BUQ39" s="31">
        <f t="shared" si="24"/>
        <v>10</v>
      </c>
      <c r="BUR39" s="31">
        <f t="shared" si="24"/>
        <v>11</v>
      </c>
      <c r="BUS39" s="31">
        <f t="shared" si="24"/>
        <v>12</v>
      </c>
    </row>
    <row r="40" spans="1901:1917" x14ac:dyDescent="0.25">
      <c r="BUC40" s="23" t="s">
        <v>282</v>
      </c>
      <c r="BUD40" s="23" t="str">
        <f t="shared" ca="1" si="21"/>
        <v>#REF</v>
      </c>
      <c r="BUE40" s="23" t="e">
        <f ca="1" xml:space="preserve"> _xlfn.SHEET(#REF!)</f>
        <v>#REF!</v>
      </c>
      <c r="BUG40" s="23" t="e">
        <f>#REF!</f>
        <v>#REF!</v>
      </c>
      <c r="BUH40" s="31" t="e">
        <f t="shared" ref="BUH40:BUS40" si="25">IF(BUH34&gt;BUH33,BUH33,0)</f>
        <v>#REF!</v>
      </c>
      <c r="BUI40" s="31" t="e">
        <f t="shared" si="25"/>
        <v>#REF!</v>
      </c>
      <c r="BUJ40" s="31">
        <f t="shared" si="25"/>
        <v>0</v>
      </c>
      <c r="BUK40" s="31">
        <f t="shared" si="25"/>
        <v>0</v>
      </c>
      <c r="BUL40" s="31">
        <f t="shared" si="25"/>
        <v>0</v>
      </c>
      <c r="BUM40" s="31">
        <f t="shared" si="25"/>
        <v>0</v>
      </c>
      <c r="BUN40" s="31">
        <f t="shared" si="25"/>
        <v>0</v>
      </c>
      <c r="BUO40" s="31">
        <f t="shared" si="25"/>
        <v>0</v>
      </c>
      <c r="BUP40" s="31">
        <f t="shared" si="25"/>
        <v>0</v>
      </c>
      <c r="BUQ40" s="31">
        <f t="shared" si="25"/>
        <v>0</v>
      </c>
      <c r="BUR40" s="31">
        <f t="shared" si="25"/>
        <v>0</v>
      </c>
      <c r="BUS40" s="31">
        <f t="shared" si="25"/>
        <v>0</v>
      </c>
    </row>
    <row r="41" spans="1901:1917" x14ac:dyDescent="0.25">
      <c r="BUC41" s="23" t="s">
        <v>282</v>
      </c>
      <c r="BUD41" s="23" t="str">
        <f t="shared" ca="1" si="21"/>
        <v>#REF</v>
      </c>
      <c r="BUE41" s="23" t="e">
        <f ca="1" xml:space="preserve"> _xlfn.SHEET(#REF!)</f>
        <v>#REF!</v>
      </c>
      <c r="BUG41" s="23" t="e">
        <f>#REF!</f>
        <v>#REF!</v>
      </c>
      <c r="BUH41" s="31" t="e">
        <f t="shared" ref="BUH41:BUS41" si="26">IF(BUH34&gt;BUH33,BUH34,0)</f>
        <v>#REF!</v>
      </c>
      <c r="BUI41" s="31" t="e">
        <f t="shared" si="26"/>
        <v>#REF!</v>
      </c>
      <c r="BUJ41" s="31">
        <f t="shared" si="26"/>
        <v>0</v>
      </c>
      <c r="BUK41" s="31">
        <f t="shared" si="26"/>
        <v>0</v>
      </c>
      <c r="BUL41" s="31">
        <f t="shared" si="26"/>
        <v>0</v>
      </c>
      <c r="BUM41" s="31">
        <f t="shared" si="26"/>
        <v>0</v>
      </c>
      <c r="BUN41" s="31">
        <f t="shared" si="26"/>
        <v>0</v>
      </c>
      <c r="BUO41" s="31">
        <f t="shared" si="26"/>
        <v>0</v>
      </c>
      <c r="BUP41" s="31">
        <f t="shared" si="26"/>
        <v>0</v>
      </c>
      <c r="BUQ41" s="31">
        <f t="shared" si="26"/>
        <v>0</v>
      </c>
      <c r="BUR41" s="31">
        <f t="shared" si="26"/>
        <v>0</v>
      </c>
      <c r="BUS41" s="31">
        <f t="shared" si="26"/>
        <v>0</v>
      </c>
    </row>
    <row r="42" spans="1901:1917" x14ac:dyDescent="0.25">
      <c r="BUC42" s="23" t="s">
        <v>282</v>
      </c>
      <c r="BUD42" s="23" t="str">
        <f t="shared" ca="1" si="21"/>
        <v>#REF</v>
      </c>
      <c r="BUE42" s="23" t="e">
        <f ca="1" xml:space="preserve"> _xlfn.SHEET(#REF!)</f>
        <v>#REF!</v>
      </c>
      <c r="BUG42" s="23" t="e">
        <f>#REF!</f>
        <v>#REF!</v>
      </c>
      <c r="BUH42" s="32" t="s">
        <v>278</v>
      </c>
      <c r="BUI42" s="32" t="s">
        <v>278</v>
      </c>
      <c r="BUJ42" s="32" t="s">
        <v>278</v>
      </c>
      <c r="BUK42" s="32" t="s">
        <v>278</v>
      </c>
      <c r="BUL42" s="32" t="s">
        <v>278</v>
      </c>
      <c r="BUM42" s="32" t="s">
        <v>278</v>
      </c>
      <c r="BUN42" s="32" t="s">
        <v>278</v>
      </c>
      <c r="BUO42" s="32" t="s">
        <v>278</v>
      </c>
      <c r="BUP42" s="32" t="s">
        <v>278</v>
      </c>
      <c r="BUQ42" s="32" t="s">
        <v>278</v>
      </c>
      <c r="BUR42" s="32" t="s">
        <v>278</v>
      </c>
      <c r="BUS42" s="32" t="s">
        <v>278</v>
      </c>
    </row>
    <row r="43" spans="1901:1917" x14ac:dyDescent="0.25">
      <c r="BUC43" s="23" t="s">
        <v>282</v>
      </c>
      <c r="BUD43" s="23" t="str">
        <f t="shared" ca="1" si="21"/>
        <v>#REF</v>
      </c>
      <c r="BUE43" s="23" t="e">
        <f ca="1" xml:space="preserve"> _xlfn.SHEET(#REF!)</f>
        <v>#REF!</v>
      </c>
      <c r="BUG43" s="23" t="e">
        <f>#REF!</f>
        <v>#REF!</v>
      </c>
      <c r="BUH43" s="32" t="str">
        <f>CONCATENATE(BUH42," ",BUH44)</f>
        <v>Red 1</v>
      </c>
      <c r="BUI43" s="32" t="str">
        <f t="shared" ref="BUI43:BUS43" si="27">CONCATENATE(BUI42," ",BUI44)</f>
        <v>Red 2</v>
      </c>
      <c r="BUJ43" s="32" t="str">
        <f t="shared" si="27"/>
        <v>Red 3</v>
      </c>
      <c r="BUK43" s="32" t="str">
        <f t="shared" si="27"/>
        <v>Red 4</v>
      </c>
      <c r="BUL43" s="32" t="str">
        <f t="shared" si="27"/>
        <v>Red 5</v>
      </c>
      <c r="BUM43" s="32" t="str">
        <f t="shared" si="27"/>
        <v>Red 6</v>
      </c>
      <c r="BUN43" s="32" t="str">
        <f t="shared" si="27"/>
        <v>Red 7</v>
      </c>
      <c r="BUO43" s="32" t="str">
        <f t="shared" si="27"/>
        <v>Red 8</v>
      </c>
      <c r="BUP43" s="32" t="str">
        <f t="shared" si="27"/>
        <v>Red 9</v>
      </c>
      <c r="BUQ43" s="32" t="str">
        <f t="shared" si="27"/>
        <v>Red 10</v>
      </c>
      <c r="BUR43" s="32" t="str">
        <f t="shared" si="27"/>
        <v>Red 11</v>
      </c>
      <c r="BUS43" s="32" t="str">
        <f t="shared" si="27"/>
        <v>Red 12</v>
      </c>
    </row>
    <row r="44" spans="1901:1917" x14ac:dyDescent="0.25">
      <c r="BUC44" s="23" t="s">
        <v>282</v>
      </c>
      <c r="BUD44" s="23" t="str">
        <f t="shared" ca="1" si="21"/>
        <v>#REF</v>
      </c>
      <c r="BUE44" s="23" t="e">
        <f ca="1" xml:space="preserve"> _xlfn.SHEET(#REF!)</f>
        <v>#REF!</v>
      </c>
      <c r="BUG44" s="23" t="e">
        <f>#REF!</f>
        <v>#REF!</v>
      </c>
      <c r="BUH44" s="33">
        <f>BUH38</f>
        <v>1</v>
      </c>
      <c r="BUI44" s="33">
        <f t="shared" ref="BUI44:BUS44" si="28">BUI38</f>
        <v>2</v>
      </c>
      <c r="BUJ44" s="33">
        <f t="shared" si="28"/>
        <v>3</v>
      </c>
      <c r="BUK44" s="33">
        <f t="shared" si="28"/>
        <v>4</v>
      </c>
      <c r="BUL44" s="33">
        <f t="shared" si="28"/>
        <v>5</v>
      </c>
      <c r="BUM44" s="33">
        <f t="shared" si="28"/>
        <v>6</v>
      </c>
      <c r="BUN44" s="33">
        <f t="shared" si="28"/>
        <v>7</v>
      </c>
      <c r="BUO44" s="33">
        <f t="shared" si="28"/>
        <v>8</v>
      </c>
      <c r="BUP44" s="33">
        <f t="shared" si="28"/>
        <v>9</v>
      </c>
      <c r="BUQ44" s="33">
        <f t="shared" si="28"/>
        <v>10</v>
      </c>
      <c r="BUR44" s="33">
        <f t="shared" si="28"/>
        <v>11</v>
      </c>
      <c r="BUS44" s="33">
        <f t="shared" si="28"/>
        <v>12</v>
      </c>
    </row>
    <row r="45" spans="1901:1917" x14ac:dyDescent="0.25">
      <c r="BUC45" s="23" t="s">
        <v>282</v>
      </c>
      <c r="BUD45" s="23" t="str">
        <f t="shared" ca="1" si="21"/>
        <v>#REF</v>
      </c>
      <c r="BUE45" s="23" t="e">
        <f ca="1" xml:space="preserve"> _xlfn.SHEET(#REF!)</f>
        <v>#REF!</v>
      </c>
      <c r="BUG45" s="23" t="e">
        <f>#REF!</f>
        <v>#REF!</v>
      </c>
      <c r="BUH45" s="33">
        <f>BUH38</f>
        <v>1</v>
      </c>
      <c r="BUI45" s="33">
        <f t="shared" ref="BUI45:BUS45" si="29">BUI38</f>
        <v>2</v>
      </c>
      <c r="BUJ45" s="33">
        <f t="shared" si="29"/>
        <v>3</v>
      </c>
      <c r="BUK45" s="33">
        <f t="shared" si="29"/>
        <v>4</v>
      </c>
      <c r="BUL45" s="33">
        <f t="shared" si="29"/>
        <v>5</v>
      </c>
      <c r="BUM45" s="33">
        <f t="shared" si="29"/>
        <v>6</v>
      </c>
      <c r="BUN45" s="33">
        <f t="shared" si="29"/>
        <v>7</v>
      </c>
      <c r="BUO45" s="33">
        <f t="shared" si="29"/>
        <v>8</v>
      </c>
      <c r="BUP45" s="33">
        <f t="shared" si="29"/>
        <v>9</v>
      </c>
      <c r="BUQ45" s="33">
        <f t="shared" si="29"/>
        <v>10</v>
      </c>
      <c r="BUR45" s="33">
        <f t="shared" si="29"/>
        <v>11</v>
      </c>
      <c r="BUS45" s="33">
        <f t="shared" si="29"/>
        <v>12</v>
      </c>
    </row>
    <row r="46" spans="1901:1917" x14ac:dyDescent="0.25">
      <c r="BUC46" s="23" t="s">
        <v>282</v>
      </c>
      <c r="BUD46" s="23" t="str">
        <f t="shared" ca="1" si="21"/>
        <v>#REF</v>
      </c>
      <c r="BUE46" s="23" t="e">
        <f ca="1" xml:space="preserve"> _xlfn.SHEET(#REF!)</f>
        <v>#REF!</v>
      </c>
      <c r="BUG46" s="23" t="e">
        <f>#REF!</f>
        <v>#REF!</v>
      </c>
      <c r="BUH46" s="33" t="e">
        <f t="shared" ref="BUH46:BUS46" si="30">IF(BUH33&gt;BUH34,BUH33,0)</f>
        <v>#REF!</v>
      </c>
      <c r="BUI46" s="33" t="e">
        <f t="shared" si="30"/>
        <v>#REF!</v>
      </c>
      <c r="BUJ46" s="33">
        <f t="shared" si="30"/>
        <v>4300</v>
      </c>
      <c r="BUK46" s="33">
        <f t="shared" si="30"/>
        <v>5100</v>
      </c>
      <c r="BUL46" s="33">
        <f t="shared" si="30"/>
        <v>4800</v>
      </c>
      <c r="BUM46" s="33">
        <f t="shared" si="30"/>
        <v>5200</v>
      </c>
      <c r="BUN46" s="33">
        <f t="shared" si="30"/>
        <v>5100</v>
      </c>
      <c r="BUO46" s="33">
        <f t="shared" si="30"/>
        <v>4100</v>
      </c>
      <c r="BUP46" s="33">
        <f t="shared" si="30"/>
        <v>5200</v>
      </c>
      <c r="BUQ46" s="33">
        <f t="shared" si="30"/>
        <v>5184</v>
      </c>
      <c r="BUR46" s="33">
        <f t="shared" si="30"/>
        <v>4800</v>
      </c>
      <c r="BUS46" s="33">
        <f t="shared" si="30"/>
        <v>4625</v>
      </c>
    </row>
    <row r="47" spans="1901:1917" x14ac:dyDescent="0.25">
      <c r="BUC47" s="23" t="s">
        <v>282</v>
      </c>
      <c r="BUD47" s="23" t="str">
        <f t="shared" ca="1" si="21"/>
        <v>#REF</v>
      </c>
      <c r="BUE47" s="23" t="e">
        <f ca="1" xml:space="preserve"> _xlfn.SHEET(#REF!)</f>
        <v>#REF!</v>
      </c>
      <c r="BUG47" s="23" t="e">
        <f>#REF!</f>
        <v>#REF!</v>
      </c>
      <c r="BUH47" s="33" t="e">
        <f t="shared" ref="BUH47:BUS47" si="31">IF(BUH33&gt;BUH34,BUH34,0)</f>
        <v>#REF!</v>
      </c>
      <c r="BUI47" s="33" t="e">
        <f t="shared" si="31"/>
        <v>#REF!</v>
      </c>
      <c r="BUJ47" s="33">
        <f t="shared" si="31"/>
        <v>3040</v>
      </c>
      <c r="BUK47" s="33">
        <f t="shared" si="31"/>
        <v>2974</v>
      </c>
      <c r="BUL47" s="33">
        <f t="shared" si="31"/>
        <v>2979</v>
      </c>
      <c r="BUM47" s="33">
        <f t="shared" si="31"/>
        <v>2993</v>
      </c>
      <c r="BUN47" s="33">
        <f t="shared" si="31"/>
        <v>3020</v>
      </c>
      <c r="BUO47" s="33">
        <f t="shared" si="31"/>
        <v>3087</v>
      </c>
      <c r="BUP47" s="33">
        <f t="shared" si="31"/>
        <v>3264</v>
      </c>
      <c r="BUQ47" s="33">
        <f t="shared" si="31"/>
        <v>2939</v>
      </c>
      <c r="BUR47" s="33">
        <f t="shared" si="31"/>
        <v>2794</v>
      </c>
      <c r="BUS47" s="33">
        <f t="shared" si="31"/>
        <v>2668</v>
      </c>
    </row>
    <row r="48" spans="1901:1917" x14ac:dyDescent="0.25">
      <c r="BUC48" s="23" t="s">
        <v>282</v>
      </c>
      <c r="BUD48" s="23" t="str">
        <f t="shared" ca="1" si="21"/>
        <v>#REF</v>
      </c>
      <c r="BUE48" s="23" t="e">
        <f ca="1" xml:space="preserve"> _xlfn.SHEET(#REF!)</f>
        <v>#REF!</v>
      </c>
      <c r="BUG48" s="23" t="e">
        <f>#REF!</f>
        <v>#REF!</v>
      </c>
      <c r="BUH48" s="34" t="s">
        <v>279</v>
      </c>
      <c r="BUI48" s="34" t="s">
        <v>279</v>
      </c>
      <c r="BUJ48" s="34" t="s">
        <v>279</v>
      </c>
      <c r="BUK48" s="34" t="s">
        <v>279</v>
      </c>
      <c r="BUL48" s="34" t="s">
        <v>279</v>
      </c>
      <c r="BUM48" s="34" t="s">
        <v>279</v>
      </c>
      <c r="BUN48" s="34" t="s">
        <v>279</v>
      </c>
      <c r="BUO48" s="34" t="s">
        <v>279</v>
      </c>
      <c r="BUP48" s="34" t="s">
        <v>279</v>
      </c>
      <c r="BUQ48" s="34" t="s">
        <v>279</v>
      </c>
      <c r="BUR48" s="34" t="s">
        <v>279</v>
      </c>
      <c r="BUS48" s="34" t="s">
        <v>279</v>
      </c>
    </row>
    <row r="49" spans="1901:1917" x14ac:dyDescent="0.25">
      <c r="BUC49" s="23" t="s">
        <v>282</v>
      </c>
      <c r="BUD49" s="23" t="str">
        <f t="shared" ca="1" si="21"/>
        <v>#REF</v>
      </c>
      <c r="BUE49" s="23" t="e">
        <f ca="1" xml:space="preserve"> _xlfn.SHEET(#REF!)</f>
        <v>#REF!</v>
      </c>
      <c r="BUG49" s="23" t="e">
        <f>#REF!</f>
        <v>#REF!</v>
      </c>
      <c r="BUH49" s="34" t="str">
        <f>CONCATENATE(BUH48," ",BUH38)</f>
        <v>Actual 1</v>
      </c>
      <c r="BUI49" s="34" t="str">
        <f t="shared" ref="BUI49:BUS49" si="32">CONCATENATE(BUI48," ",BUI38)</f>
        <v>Actual 2</v>
      </c>
      <c r="BUJ49" s="34" t="str">
        <f t="shared" si="32"/>
        <v>Actual 3</v>
      </c>
      <c r="BUK49" s="34" t="str">
        <f t="shared" si="32"/>
        <v>Actual 4</v>
      </c>
      <c r="BUL49" s="34" t="str">
        <f t="shared" si="32"/>
        <v>Actual 5</v>
      </c>
      <c r="BUM49" s="34" t="str">
        <f t="shared" si="32"/>
        <v>Actual 6</v>
      </c>
      <c r="BUN49" s="34" t="str">
        <f t="shared" si="32"/>
        <v>Actual 7</v>
      </c>
      <c r="BUO49" s="34" t="str">
        <f t="shared" si="32"/>
        <v>Actual 8</v>
      </c>
      <c r="BUP49" s="34" t="str">
        <f t="shared" si="32"/>
        <v>Actual 9</v>
      </c>
      <c r="BUQ49" s="34" t="str">
        <f t="shared" si="32"/>
        <v>Actual 10</v>
      </c>
      <c r="BUR49" s="34" t="str">
        <f t="shared" si="32"/>
        <v>Actual 11</v>
      </c>
      <c r="BUS49" s="34" t="str">
        <f t="shared" si="32"/>
        <v>Actual 12</v>
      </c>
    </row>
    <row r="50" spans="1901:1917" x14ac:dyDescent="0.25">
      <c r="BUC50" s="23" t="s">
        <v>282</v>
      </c>
      <c r="BUD50" s="23" t="str">
        <f t="shared" ca="1" si="21"/>
        <v>#REF</v>
      </c>
      <c r="BUE50" s="23" t="e">
        <f ca="1" xml:space="preserve"> _xlfn.SHEET(#REF!)</f>
        <v>#REF!</v>
      </c>
      <c r="BUG50" s="23" t="e">
        <f>#REF!</f>
        <v>#REF!</v>
      </c>
      <c r="BUH50" s="35">
        <f>BUH38-0.25</f>
        <v>0.75</v>
      </c>
      <c r="BUI50" s="35">
        <f t="shared" ref="BUI50:BUS50" si="33">BUI38-0.25</f>
        <v>1.75</v>
      </c>
      <c r="BUJ50" s="35">
        <f t="shared" si="33"/>
        <v>2.75</v>
      </c>
      <c r="BUK50" s="35">
        <f t="shared" si="33"/>
        <v>3.75</v>
      </c>
      <c r="BUL50" s="35">
        <f t="shared" si="33"/>
        <v>4.75</v>
      </c>
      <c r="BUM50" s="35">
        <f t="shared" si="33"/>
        <v>5.75</v>
      </c>
      <c r="BUN50" s="35">
        <f t="shared" si="33"/>
        <v>6.75</v>
      </c>
      <c r="BUO50" s="35">
        <f t="shared" si="33"/>
        <v>7.75</v>
      </c>
      <c r="BUP50" s="35">
        <f t="shared" si="33"/>
        <v>8.75</v>
      </c>
      <c r="BUQ50" s="35">
        <f t="shared" si="33"/>
        <v>9.75</v>
      </c>
      <c r="BUR50" s="35">
        <f t="shared" si="33"/>
        <v>10.75</v>
      </c>
      <c r="BUS50" s="35">
        <f t="shared" si="33"/>
        <v>11.75</v>
      </c>
    </row>
    <row r="51" spans="1901:1917" x14ac:dyDescent="0.25">
      <c r="BUC51" s="23" t="s">
        <v>282</v>
      </c>
      <c r="BUD51" s="23" t="str">
        <f t="shared" ca="1" si="21"/>
        <v>#REF</v>
      </c>
      <c r="BUE51" s="23" t="e">
        <f ca="1" xml:space="preserve"> _xlfn.SHEET(#REF!)</f>
        <v>#REF!</v>
      </c>
      <c r="BUG51" s="23" t="e">
        <f>#REF!</f>
        <v>#REF!</v>
      </c>
      <c r="BUH51" s="35">
        <f>BUH38-0.25</f>
        <v>0.75</v>
      </c>
      <c r="BUI51" s="35">
        <f t="shared" ref="BUI51:BUS51" si="34">BUI38-0.25</f>
        <v>1.75</v>
      </c>
      <c r="BUJ51" s="35">
        <f t="shared" si="34"/>
        <v>2.75</v>
      </c>
      <c r="BUK51" s="35">
        <f t="shared" si="34"/>
        <v>3.75</v>
      </c>
      <c r="BUL51" s="35">
        <f t="shared" si="34"/>
        <v>4.75</v>
      </c>
      <c r="BUM51" s="35">
        <f t="shared" si="34"/>
        <v>5.75</v>
      </c>
      <c r="BUN51" s="35">
        <f t="shared" si="34"/>
        <v>6.75</v>
      </c>
      <c r="BUO51" s="35">
        <f t="shared" si="34"/>
        <v>7.75</v>
      </c>
      <c r="BUP51" s="35">
        <f t="shared" si="34"/>
        <v>8.75</v>
      </c>
      <c r="BUQ51" s="35">
        <f t="shared" si="34"/>
        <v>9.75</v>
      </c>
      <c r="BUR51" s="35">
        <f t="shared" si="34"/>
        <v>10.75</v>
      </c>
      <c r="BUS51" s="35">
        <f t="shared" si="34"/>
        <v>11.75</v>
      </c>
    </row>
    <row r="52" spans="1901:1917" x14ac:dyDescent="0.25">
      <c r="BUC52" s="23" t="s">
        <v>282</v>
      </c>
      <c r="BUD52" s="23" t="str">
        <f t="shared" ca="1" si="21"/>
        <v>#REF</v>
      </c>
      <c r="BUE52" s="23" t="e">
        <f ca="1" xml:space="preserve"> _xlfn.SHEET(#REF!)</f>
        <v>#REF!</v>
      </c>
      <c r="BUG52" s="23" t="e">
        <f>#REF!</f>
        <v>#REF!</v>
      </c>
      <c r="BUH52" s="35">
        <v>0</v>
      </c>
      <c r="BUI52" s="35">
        <v>0</v>
      </c>
      <c r="BUJ52" s="35">
        <v>0</v>
      </c>
      <c r="BUK52" s="35">
        <v>0</v>
      </c>
      <c r="BUL52" s="35">
        <v>0</v>
      </c>
      <c r="BUM52" s="35">
        <v>0</v>
      </c>
      <c r="BUN52" s="35">
        <v>0</v>
      </c>
      <c r="BUO52" s="35">
        <v>0</v>
      </c>
      <c r="BUP52" s="35">
        <v>0</v>
      </c>
      <c r="BUQ52" s="35">
        <v>0</v>
      </c>
      <c r="BUR52" s="35">
        <v>0</v>
      </c>
      <c r="BUS52" s="35">
        <v>0</v>
      </c>
    </row>
    <row r="53" spans="1901:1917" x14ac:dyDescent="0.25">
      <c r="BUC53" s="23" t="s">
        <v>282</v>
      </c>
      <c r="BUD53" s="23" t="str">
        <f t="shared" ca="1" si="21"/>
        <v>#REF</v>
      </c>
      <c r="BUE53" s="23" t="e">
        <f ca="1" xml:space="preserve"> _xlfn.SHEET(#REF!)</f>
        <v>#REF!</v>
      </c>
      <c r="BUG53" s="23" t="e">
        <f>#REF!</f>
        <v>#REF!</v>
      </c>
      <c r="BUH53" s="35" t="e">
        <f t="shared" ref="BUH53:BUS53" si="35">IF(BUH34=0,"",BUH34)</f>
        <v>#REF!</v>
      </c>
      <c r="BUI53" s="35" t="e">
        <f t="shared" si="35"/>
        <v>#REF!</v>
      </c>
      <c r="BUJ53" s="35">
        <f t="shared" si="35"/>
        <v>3040</v>
      </c>
      <c r="BUK53" s="35">
        <f t="shared" si="35"/>
        <v>2974</v>
      </c>
      <c r="BUL53" s="35">
        <f t="shared" si="35"/>
        <v>2979</v>
      </c>
      <c r="BUM53" s="35">
        <f t="shared" si="35"/>
        <v>2993</v>
      </c>
      <c r="BUN53" s="35">
        <f t="shared" si="35"/>
        <v>3020</v>
      </c>
      <c r="BUO53" s="35">
        <f t="shared" si="35"/>
        <v>3087</v>
      </c>
      <c r="BUP53" s="35">
        <f t="shared" si="35"/>
        <v>3264</v>
      </c>
      <c r="BUQ53" s="35">
        <f t="shared" si="35"/>
        <v>2939</v>
      </c>
      <c r="BUR53" s="35">
        <f t="shared" si="35"/>
        <v>2794</v>
      </c>
      <c r="BUS53" s="35">
        <f t="shared" si="35"/>
        <v>2668</v>
      </c>
    </row>
    <row r="54" spans="1901:1917" x14ac:dyDescent="0.25">
      <c r="BUC54" s="23" t="s">
        <v>282</v>
      </c>
      <c r="BUD54" s="23" t="str">
        <f t="shared" ca="1" si="21"/>
        <v>#REF</v>
      </c>
      <c r="BUE54" s="23" t="e">
        <f ca="1" xml:space="preserve"> _xlfn.SHEET(#REF!)</f>
        <v>#REF!</v>
      </c>
      <c r="BUG54" s="23" t="e">
        <f>#REF!</f>
        <v>#REF!</v>
      </c>
      <c r="BUH54" s="36" t="s">
        <v>280</v>
      </c>
      <c r="BUI54" s="36" t="s">
        <v>280</v>
      </c>
      <c r="BUJ54" s="36" t="s">
        <v>280</v>
      </c>
      <c r="BUK54" s="36" t="s">
        <v>280</v>
      </c>
      <c r="BUL54" s="36" t="s">
        <v>280</v>
      </c>
      <c r="BUM54" s="36" t="s">
        <v>280</v>
      </c>
      <c r="BUN54" s="36" t="s">
        <v>280</v>
      </c>
      <c r="BUO54" s="36" t="s">
        <v>280</v>
      </c>
      <c r="BUP54" s="36" t="s">
        <v>280</v>
      </c>
      <c r="BUQ54" s="36" t="s">
        <v>280</v>
      </c>
      <c r="BUR54" s="36" t="s">
        <v>280</v>
      </c>
      <c r="BUS54" s="36" t="s">
        <v>280</v>
      </c>
    </row>
    <row r="55" spans="1901:1917" x14ac:dyDescent="0.25">
      <c r="BUC55" s="23" t="s">
        <v>282</v>
      </c>
      <c r="BUD55" s="23" t="str">
        <f t="shared" ca="1" si="21"/>
        <v>#REF</v>
      </c>
      <c r="BUE55" s="23" t="e">
        <f ca="1" xml:space="preserve"> _xlfn.SHEET(#REF!)</f>
        <v>#REF!</v>
      </c>
      <c r="BUG55" s="23" t="e">
        <f>#REF!</f>
        <v>#REF!</v>
      </c>
      <c r="BUH55" s="37">
        <f>BUH38-0.23</f>
        <v>0.77</v>
      </c>
      <c r="BUI55" s="37">
        <f t="shared" ref="BUI55:BUS55" si="36">BUI38+0.22</f>
        <v>2.2200000000000002</v>
      </c>
      <c r="BUJ55" s="37">
        <f t="shared" si="36"/>
        <v>3.22</v>
      </c>
      <c r="BUK55" s="37">
        <f t="shared" si="36"/>
        <v>4.22</v>
      </c>
      <c r="BUL55" s="37">
        <f t="shared" si="36"/>
        <v>5.22</v>
      </c>
      <c r="BUM55" s="37">
        <f t="shared" si="36"/>
        <v>6.22</v>
      </c>
      <c r="BUN55" s="37">
        <f t="shared" si="36"/>
        <v>7.22</v>
      </c>
      <c r="BUO55" s="37">
        <f t="shared" si="36"/>
        <v>8.2200000000000006</v>
      </c>
      <c r="BUP55" s="37">
        <f t="shared" si="36"/>
        <v>9.2200000000000006</v>
      </c>
      <c r="BUQ55" s="37">
        <f t="shared" si="36"/>
        <v>10.220000000000001</v>
      </c>
      <c r="BUR55" s="37">
        <f t="shared" si="36"/>
        <v>11.22</v>
      </c>
      <c r="BUS55" s="37">
        <f t="shared" si="36"/>
        <v>12.22</v>
      </c>
    </row>
    <row r="56" spans="1901:1917" x14ac:dyDescent="0.25">
      <c r="BUC56" s="23" t="s">
        <v>282</v>
      </c>
      <c r="BUD56" s="23" t="str">
        <f t="shared" ca="1" si="21"/>
        <v>#REF</v>
      </c>
      <c r="BUE56" s="23" t="e">
        <f ca="1" xml:space="preserve"> _xlfn.SHEET(#REF!)</f>
        <v>#REF!</v>
      </c>
      <c r="BUG56" s="23" t="e">
        <f>#REF!</f>
        <v>#REF!</v>
      </c>
      <c r="BUH56" s="37">
        <v>0</v>
      </c>
      <c r="BUI56" s="37">
        <v>0</v>
      </c>
      <c r="BUJ56" s="37">
        <v>0</v>
      </c>
      <c r="BUK56" s="37">
        <v>0</v>
      </c>
      <c r="BUL56" s="37">
        <v>0</v>
      </c>
      <c r="BUM56" s="37">
        <v>0</v>
      </c>
      <c r="BUN56" s="37">
        <v>0</v>
      </c>
      <c r="BUO56" s="37">
        <v>0</v>
      </c>
      <c r="BUP56" s="37">
        <v>0</v>
      </c>
      <c r="BUQ56" s="37">
        <v>0</v>
      </c>
      <c r="BUR56" s="37">
        <v>0</v>
      </c>
      <c r="BUS56" s="37">
        <v>0</v>
      </c>
    </row>
    <row r="57" spans="1901:1917" x14ac:dyDescent="0.25">
      <c r="BUC57" s="23" t="s">
        <v>282</v>
      </c>
      <c r="BUD57" s="23" t="str">
        <f t="shared" ca="1" si="21"/>
        <v>#REF</v>
      </c>
      <c r="BUE57" s="23" t="e">
        <f ca="1" xml:space="preserve"> _xlfn.SHEET(#REF!)</f>
        <v>#REF!</v>
      </c>
      <c r="BUG57" s="23" t="e">
        <f>#REF!</f>
        <v>#REF!</v>
      </c>
      <c r="BUH57" s="38" t="s">
        <v>281</v>
      </c>
      <c r="BUI57" s="38" t="s">
        <v>281</v>
      </c>
      <c r="BUJ57" s="38" t="s">
        <v>281</v>
      </c>
      <c r="BUK57" s="38" t="s">
        <v>281</v>
      </c>
      <c r="BUL57" s="38" t="s">
        <v>281</v>
      </c>
      <c r="BUM57" s="38" t="s">
        <v>281</v>
      </c>
      <c r="BUN57" s="38" t="s">
        <v>281</v>
      </c>
      <c r="BUO57" s="38" t="s">
        <v>281</v>
      </c>
      <c r="BUP57" s="38" t="s">
        <v>281</v>
      </c>
      <c r="BUQ57" s="38" t="s">
        <v>281</v>
      </c>
      <c r="BUR57" s="38" t="s">
        <v>281</v>
      </c>
      <c r="BUS57" s="38" t="s">
        <v>281</v>
      </c>
    </row>
    <row r="58" spans="1901:1917" x14ac:dyDescent="0.25">
      <c r="BUC58" s="23" t="s">
        <v>282</v>
      </c>
      <c r="BUD58" s="23" t="str">
        <f t="shared" ca="1" si="21"/>
        <v>#REF</v>
      </c>
      <c r="BUE58" s="23" t="e">
        <f ca="1" xml:space="preserve"> _xlfn.SHEET(#REF!)</f>
        <v>#REF!</v>
      </c>
      <c r="BUG58" s="23" t="e">
        <f>#REF!</f>
        <v>#REF!</v>
      </c>
      <c r="BUH58" s="38" t="str">
        <f>CONCATENATE(BUH57," ",BUH59)</f>
        <v>Var 1</v>
      </c>
      <c r="BUI58" s="38" t="str">
        <f t="shared" ref="BUI58:BUS58" si="37">CONCATENATE(BUI57," ",BUI59)</f>
        <v>Var 2</v>
      </c>
      <c r="BUJ58" s="38" t="str">
        <f t="shared" si="37"/>
        <v>Var 3</v>
      </c>
      <c r="BUK58" s="38" t="str">
        <f t="shared" si="37"/>
        <v>Var 4</v>
      </c>
      <c r="BUL58" s="38" t="str">
        <f t="shared" si="37"/>
        <v>Var 5</v>
      </c>
      <c r="BUM58" s="38" t="str">
        <f t="shared" si="37"/>
        <v>Var 6</v>
      </c>
      <c r="BUN58" s="38" t="str">
        <f t="shared" si="37"/>
        <v>Var 7</v>
      </c>
      <c r="BUO58" s="38" t="str">
        <f t="shared" si="37"/>
        <v>Var 8</v>
      </c>
      <c r="BUP58" s="38" t="str">
        <f t="shared" si="37"/>
        <v>Var 9</v>
      </c>
      <c r="BUQ58" s="38" t="str">
        <f t="shared" si="37"/>
        <v>Var 10</v>
      </c>
      <c r="BUR58" s="38" t="str">
        <f t="shared" si="37"/>
        <v>Var 11</v>
      </c>
      <c r="BUS58" s="38" t="str">
        <f t="shared" si="37"/>
        <v>Var 12</v>
      </c>
    </row>
    <row r="59" spans="1901:1917" x14ac:dyDescent="0.25">
      <c r="BUC59" s="23" t="s">
        <v>282</v>
      </c>
      <c r="BUD59" s="23" t="str">
        <f t="shared" ca="1" si="21"/>
        <v>#REF</v>
      </c>
      <c r="BUE59" s="23" t="e">
        <f ca="1" xml:space="preserve"> _xlfn.SHEET(#REF!)</f>
        <v>#REF!</v>
      </c>
      <c r="BUG59" s="23" t="e">
        <f>#REF!</f>
        <v>#REF!</v>
      </c>
      <c r="BUH59" s="39">
        <f>BUH38</f>
        <v>1</v>
      </c>
      <c r="BUI59" s="39">
        <f t="shared" ref="BUI59:BUS59" si="38">BUI38</f>
        <v>2</v>
      </c>
      <c r="BUJ59" s="39">
        <f t="shared" si="38"/>
        <v>3</v>
      </c>
      <c r="BUK59" s="39">
        <f t="shared" si="38"/>
        <v>4</v>
      </c>
      <c r="BUL59" s="39">
        <f t="shared" si="38"/>
        <v>5</v>
      </c>
      <c r="BUM59" s="39">
        <f t="shared" si="38"/>
        <v>6</v>
      </c>
      <c r="BUN59" s="39">
        <f t="shared" si="38"/>
        <v>7</v>
      </c>
      <c r="BUO59" s="39">
        <f t="shared" si="38"/>
        <v>8</v>
      </c>
      <c r="BUP59" s="39">
        <f t="shared" si="38"/>
        <v>9</v>
      </c>
      <c r="BUQ59" s="39">
        <f t="shared" si="38"/>
        <v>10</v>
      </c>
      <c r="BUR59" s="39">
        <f t="shared" si="38"/>
        <v>11</v>
      </c>
      <c r="BUS59" s="39">
        <f t="shared" si="38"/>
        <v>12</v>
      </c>
    </row>
    <row r="60" spans="1901:1917" x14ac:dyDescent="0.25">
      <c r="BUC60" s="23" t="s">
        <v>282</v>
      </c>
      <c r="BUD60" s="23" t="str">
        <f t="shared" ca="1" si="21"/>
        <v>#REF</v>
      </c>
      <c r="BUE60" s="23" t="e">
        <f ca="1" xml:space="preserve"> _xlfn.SHEET(#REF!)</f>
        <v>#REF!</v>
      </c>
      <c r="BUG60" s="23" t="e">
        <f>#REF!</f>
        <v>#REF!</v>
      </c>
      <c r="BUH60" s="40" t="e">
        <f t="shared" ref="BUH60:BUS60" si="39">MAX(BUH33:BUH34)</f>
        <v>#REF!</v>
      </c>
      <c r="BUI60" s="40" t="e">
        <f t="shared" si="39"/>
        <v>#REF!</v>
      </c>
      <c r="BUJ60" s="40">
        <f t="shared" si="39"/>
        <v>4300</v>
      </c>
      <c r="BUK60" s="40">
        <f t="shared" si="39"/>
        <v>5100</v>
      </c>
      <c r="BUL60" s="40">
        <f t="shared" si="39"/>
        <v>4800</v>
      </c>
      <c r="BUM60" s="40">
        <f t="shared" si="39"/>
        <v>5200</v>
      </c>
      <c r="BUN60" s="40">
        <f t="shared" si="39"/>
        <v>5100</v>
      </c>
      <c r="BUO60" s="40">
        <f t="shared" si="39"/>
        <v>4100</v>
      </c>
      <c r="BUP60" s="40">
        <f t="shared" si="39"/>
        <v>5200</v>
      </c>
      <c r="BUQ60" s="40">
        <f t="shared" si="39"/>
        <v>5184</v>
      </c>
      <c r="BUR60" s="40">
        <f t="shared" si="39"/>
        <v>4800</v>
      </c>
      <c r="BUS60" s="40">
        <f t="shared" si="39"/>
        <v>4625</v>
      </c>
    </row>
    <row r="61" spans="1901:1917" x14ac:dyDescent="0.25">
      <c r="BUC61" s="23" t="s">
        <v>282</v>
      </c>
      <c r="BUD61" s="23" t="str">
        <f t="shared" ca="1" si="21"/>
        <v>#REF</v>
      </c>
      <c r="BUE61" s="23" t="e">
        <f ca="1" xml:space="preserve"> _xlfn.SHEET(#REF!)</f>
        <v>#REF!</v>
      </c>
      <c r="BUG61" s="23" t="e">
        <f>#REF!</f>
        <v>#REF!</v>
      </c>
      <c r="BUH61" s="41" t="e">
        <f t="shared" ref="BUH61:BUS61" si="40">IF(BUH34-BUH33=0,"",BUH34-BUH33)</f>
        <v>#REF!</v>
      </c>
      <c r="BUI61" s="41" t="e">
        <f t="shared" si="40"/>
        <v>#REF!</v>
      </c>
      <c r="BUJ61" s="41">
        <f t="shared" si="40"/>
        <v>-1260</v>
      </c>
      <c r="BUK61" s="41">
        <f t="shared" si="40"/>
        <v>-2126</v>
      </c>
      <c r="BUL61" s="41">
        <f t="shared" si="40"/>
        <v>-1821</v>
      </c>
      <c r="BUM61" s="41">
        <f t="shared" si="40"/>
        <v>-2207</v>
      </c>
      <c r="BUN61" s="41">
        <f t="shared" si="40"/>
        <v>-2080</v>
      </c>
      <c r="BUO61" s="41">
        <f t="shared" si="40"/>
        <v>-1013</v>
      </c>
      <c r="BUP61" s="41">
        <f t="shared" si="40"/>
        <v>-1936</v>
      </c>
      <c r="BUQ61" s="41">
        <f t="shared" si="40"/>
        <v>-2245</v>
      </c>
      <c r="BUR61" s="41">
        <f t="shared" si="40"/>
        <v>-2006</v>
      </c>
      <c r="BUS61" s="41">
        <f t="shared" si="40"/>
        <v>-1957</v>
      </c>
    </row>
    <row r="62" spans="1901:1917" x14ac:dyDescent="0.25">
      <c r="BUC62" s="23" t="s">
        <v>276</v>
      </c>
      <c r="BUD62" s="23" t="str">
        <f ca="1">SUBSTITUTE(MID(_xlfn.FORMULATEXT(BUG62),2,FIND("!",_xlfn.FORMULATEXT(BUG62),1)-2), "'","")</f>
        <v>#REF</v>
      </c>
      <c r="BUE62" s="23" t="e">
        <f ca="1" xml:space="preserve"> _xlfn.SHEET(#REF!)</f>
        <v>#REF!</v>
      </c>
      <c r="BUG62" s="23" t="e">
        <f>#REF!</f>
        <v>#REF!</v>
      </c>
    </row>
    <row r="63" spans="1901:1917" x14ac:dyDescent="0.25">
      <c r="BUC63" s="23" t="s">
        <v>276</v>
      </c>
      <c r="BUD63" s="23" t="str">
        <f t="shared" ref="BUD63:BUD91" ca="1" si="41">SUBSTITUTE(MID(_xlfn.FORMULATEXT(BUG63),2,FIND("!",_xlfn.FORMULATEXT(BUG63),1)-2), "'","")</f>
        <v>#REF</v>
      </c>
      <c r="BUE63" s="23" t="e">
        <f ca="1" xml:space="preserve"> _xlfn.SHEET(#REF!)</f>
        <v>#REF!</v>
      </c>
      <c r="BUG63" s="23" t="e">
        <f>#REF!</f>
        <v>#REF!</v>
      </c>
      <c r="BUH63" s="42" t="e">
        <f>#REF!</f>
        <v>#REF!</v>
      </c>
      <c r="BUI63" s="42" t="e">
        <f>#REF!</f>
        <v>#REF!</v>
      </c>
      <c r="BUJ63" s="42" t="e">
        <f>#REF!</f>
        <v>#REF!</v>
      </c>
      <c r="BUK63" s="42" t="e">
        <f>#REF!</f>
        <v>#REF!</v>
      </c>
      <c r="BUL63" s="42" t="e">
        <f>#REF!</f>
        <v>#REF!</v>
      </c>
      <c r="BUM63" s="42" t="e">
        <f>#REF!</f>
        <v>#REF!</v>
      </c>
      <c r="BUN63" s="42" t="e">
        <f>#REF!</f>
        <v>#REF!</v>
      </c>
      <c r="BUO63" s="42" t="e">
        <f>#REF!</f>
        <v>#REF!</v>
      </c>
      <c r="BUP63" s="42" t="e">
        <f>#REF!</f>
        <v>#REF!</v>
      </c>
      <c r="BUQ63" s="42" t="e">
        <f>#REF!</f>
        <v>#REF!</v>
      </c>
      <c r="BUR63" s="42" t="e">
        <f>#REF!</f>
        <v>#REF!</v>
      </c>
      <c r="BUS63" s="42" t="e">
        <f>#REF!</f>
        <v>#REF!</v>
      </c>
    </row>
    <row r="64" spans="1901:1917" x14ac:dyDescent="0.25">
      <c r="BUC64" s="23" t="s">
        <v>276</v>
      </c>
      <c r="BUD64" s="23" t="str">
        <f t="shared" ca="1" si="41"/>
        <v>#REF</v>
      </c>
      <c r="BUE64" s="23" t="e">
        <f ca="1" xml:space="preserve"> _xlfn.SHEET(#REF!)</f>
        <v>#REF!</v>
      </c>
      <c r="BUG64" s="23" t="e">
        <f>#REF!</f>
        <v>#REF!</v>
      </c>
      <c r="BUH64" s="42" t="e">
        <f>#REF!</f>
        <v>#REF!</v>
      </c>
      <c r="BUI64" s="42" t="e">
        <f>#REF!</f>
        <v>#REF!</v>
      </c>
      <c r="BUJ64" s="42" t="e">
        <f>#REF!</f>
        <v>#REF!</v>
      </c>
      <c r="BUK64" s="42" t="e">
        <f>#REF!</f>
        <v>#REF!</v>
      </c>
      <c r="BUL64" s="42" t="e">
        <f>#REF!</f>
        <v>#REF!</v>
      </c>
      <c r="BUM64" s="42" t="e">
        <f>#REF!</f>
        <v>#REF!</v>
      </c>
      <c r="BUN64" s="42" t="e">
        <f>#REF!</f>
        <v>#REF!</v>
      </c>
      <c r="BUO64" s="42" t="e">
        <f>#REF!</f>
        <v>#REF!</v>
      </c>
      <c r="BUP64" s="42" t="e">
        <f>#REF!</f>
        <v>#REF!</v>
      </c>
      <c r="BUQ64" s="42" t="e">
        <f>#REF!</f>
        <v>#REF!</v>
      </c>
      <c r="BUR64" s="42" t="e">
        <f>#REF!</f>
        <v>#REF!</v>
      </c>
      <c r="BUS64" s="42" t="e">
        <f>#REF!</f>
        <v>#REF!</v>
      </c>
    </row>
    <row r="65" spans="1901:1917" x14ac:dyDescent="0.25">
      <c r="BUC65" s="23" t="s">
        <v>276</v>
      </c>
      <c r="BUD65" s="23" t="str">
        <f t="shared" ca="1" si="41"/>
        <v>#REF</v>
      </c>
      <c r="BUE65" s="23" t="e">
        <f ca="1" xml:space="preserve"> _xlfn.SHEET(#REF!)</f>
        <v>#REF!</v>
      </c>
      <c r="BUG65" s="23" t="e">
        <f>#REF!</f>
        <v>#REF!</v>
      </c>
      <c r="BUH65" s="29" t="s">
        <v>277</v>
      </c>
    </row>
    <row r="66" spans="1901:1917" x14ac:dyDescent="0.25">
      <c r="BUC66" s="23" t="s">
        <v>276</v>
      </c>
      <c r="BUD66" s="23" t="str">
        <f t="shared" ca="1" si="41"/>
        <v>#REF</v>
      </c>
      <c r="BUE66" s="23" t="e">
        <f ca="1" xml:space="preserve"> _xlfn.SHEET(#REF!)</f>
        <v>#REF!</v>
      </c>
      <c r="BUG66" s="23" t="e">
        <f>#REF!</f>
        <v>#REF!</v>
      </c>
      <c r="BUH66" s="30" t="s">
        <v>95</v>
      </c>
      <c r="BUI66" s="30" t="s">
        <v>95</v>
      </c>
      <c r="BUJ66" s="30" t="s">
        <v>95</v>
      </c>
      <c r="BUK66" s="30" t="s">
        <v>95</v>
      </c>
      <c r="BUL66" s="30" t="s">
        <v>95</v>
      </c>
      <c r="BUM66" s="30" t="s">
        <v>95</v>
      </c>
      <c r="BUN66" s="30" t="s">
        <v>95</v>
      </c>
      <c r="BUO66" s="30" t="s">
        <v>95</v>
      </c>
      <c r="BUP66" s="30" t="s">
        <v>95</v>
      </c>
      <c r="BUQ66" s="30" t="s">
        <v>95</v>
      </c>
      <c r="BUR66" s="30" t="s">
        <v>95</v>
      </c>
      <c r="BUS66" s="30" t="s">
        <v>95</v>
      </c>
    </row>
    <row r="67" spans="1901:1917" x14ac:dyDescent="0.25">
      <c r="BUC67" s="23" t="s">
        <v>276</v>
      </c>
      <c r="BUD67" s="23" t="str">
        <f t="shared" ca="1" si="41"/>
        <v>#REF</v>
      </c>
      <c r="BUE67" s="23" t="e">
        <f ca="1" xml:space="preserve"> _xlfn.SHEET(#REF!)</f>
        <v>#REF!</v>
      </c>
      <c r="BUG67" s="23" t="e">
        <f>#REF!</f>
        <v>#REF!</v>
      </c>
      <c r="BUH67" s="30" t="str">
        <f>CONCATENATE(BUH66," ",BUH68)</f>
        <v>Green 1</v>
      </c>
      <c r="BUI67" s="30" t="str">
        <f t="shared" ref="BUI67:BUS67" si="42">CONCATENATE(BUI66," ",BUI68)</f>
        <v>Green 2</v>
      </c>
      <c r="BUJ67" s="30" t="str">
        <f t="shared" si="42"/>
        <v>Green 3</v>
      </c>
      <c r="BUK67" s="30" t="str">
        <f t="shared" si="42"/>
        <v>Green 4</v>
      </c>
      <c r="BUL67" s="30" t="str">
        <f t="shared" si="42"/>
        <v>Green 5</v>
      </c>
      <c r="BUM67" s="30" t="str">
        <f t="shared" si="42"/>
        <v>Green 6</v>
      </c>
      <c r="BUN67" s="30" t="str">
        <f t="shared" si="42"/>
        <v>Green 7</v>
      </c>
      <c r="BUO67" s="30" t="str">
        <f t="shared" si="42"/>
        <v>Green 8</v>
      </c>
      <c r="BUP67" s="30" t="str">
        <f t="shared" si="42"/>
        <v>Green 9</v>
      </c>
      <c r="BUQ67" s="30" t="str">
        <f t="shared" si="42"/>
        <v>Green 10</v>
      </c>
      <c r="BUR67" s="30" t="str">
        <f t="shared" si="42"/>
        <v>Green 11</v>
      </c>
      <c r="BUS67" s="30" t="str">
        <f t="shared" si="42"/>
        <v>Green 12</v>
      </c>
    </row>
    <row r="68" spans="1901:1917" x14ac:dyDescent="0.25">
      <c r="BUC68" s="23" t="s">
        <v>276</v>
      </c>
      <c r="BUD68" s="23" t="str">
        <f t="shared" ca="1" si="41"/>
        <v>#REF</v>
      </c>
      <c r="BUE68" s="23" t="e">
        <f ca="1" xml:space="preserve"> _xlfn.SHEET(#REF!)</f>
        <v>#REF!</v>
      </c>
      <c r="BUG68" s="23" t="e">
        <f>#REF!</f>
        <v>#REF!</v>
      </c>
      <c r="BUH68" s="31">
        <v>1</v>
      </c>
      <c r="BUI68" s="31">
        <f t="shared" ref="BUI68:BUS68" si="43">BUH68+1</f>
        <v>2</v>
      </c>
      <c r="BUJ68" s="31">
        <f t="shared" si="43"/>
        <v>3</v>
      </c>
      <c r="BUK68" s="31">
        <f t="shared" si="43"/>
        <v>4</v>
      </c>
      <c r="BUL68" s="31">
        <f t="shared" si="43"/>
        <v>5</v>
      </c>
      <c r="BUM68" s="31">
        <f t="shared" si="43"/>
        <v>6</v>
      </c>
      <c r="BUN68" s="31">
        <f t="shared" si="43"/>
        <v>7</v>
      </c>
      <c r="BUO68" s="31">
        <f t="shared" si="43"/>
        <v>8</v>
      </c>
      <c r="BUP68" s="31">
        <f t="shared" si="43"/>
        <v>9</v>
      </c>
      <c r="BUQ68" s="31">
        <f t="shared" si="43"/>
        <v>10</v>
      </c>
      <c r="BUR68" s="31">
        <f t="shared" si="43"/>
        <v>11</v>
      </c>
      <c r="BUS68" s="31">
        <f t="shared" si="43"/>
        <v>12</v>
      </c>
    </row>
    <row r="69" spans="1901:1917" x14ac:dyDescent="0.25">
      <c r="BUC69" s="23" t="s">
        <v>276</v>
      </c>
      <c r="BUD69" s="23" t="str">
        <f t="shared" ca="1" si="41"/>
        <v>#REF</v>
      </c>
      <c r="BUE69" s="23" t="e">
        <f ca="1" xml:space="preserve"> _xlfn.SHEET(#REF!)</f>
        <v>#REF!</v>
      </c>
      <c r="BUG69" s="23" t="e">
        <f>#REF!</f>
        <v>#REF!</v>
      </c>
      <c r="BUH69" s="31">
        <f>BUH68</f>
        <v>1</v>
      </c>
      <c r="BUI69" s="31">
        <f t="shared" ref="BUI69:BUS69" si="44">BUI68</f>
        <v>2</v>
      </c>
      <c r="BUJ69" s="31">
        <f t="shared" si="44"/>
        <v>3</v>
      </c>
      <c r="BUK69" s="31">
        <f t="shared" si="44"/>
        <v>4</v>
      </c>
      <c r="BUL69" s="31">
        <f t="shared" si="44"/>
        <v>5</v>
      </c>
      <c r="BUM69" s="31">
        <f t="shared" si="44"/>
        <v>6</v>
      </c>
      <c r="BUN69" s="31">
        <f t="shared" si="44"/>
        <v>7</v>
      </c>
      <c r="BUO69" s="31">
        <f t="shared" si="44"/>
        <v>8</v>
      </c>
      <c r="BUP69" s="31">
        <f t="shared" si="44"/>
        <v>9</v>
      </c>
      <c r="BUQ69" s="31">
        <f t="shared" si="44"/>
        <v>10</v>
      </c>
      <c r="BUR69" s="31">
        <f t="shared" si="44"/>
        <v>11</v>
      </c>
      <c r="BUS69" s="31">
        <f t="shared" si="44"/>
        <v>12</v>
      </c>
    </row>
    <row r="70" spans="1901:1917" x14ac:dyDescent="0.25">
      <c r="BUC70" s="23" t="s">
        <v>276</v>
      </c>
      <c r="BUD70" s="23" t="str">
        <f t="shared" ca="1" si="41"/>
        <v>#REF</v>
      </c>
      <c r="BUE70" s="23" t="e">
        <f ca="1" xml:space="preserve"> _xlfn.SHEET(#REF!)</f>
        <v>#REF!</v>
      </c>
      <c r="BUG70" s="23" t="e">
        <f>#REF!</f>
        <v>#REF!</v>
      </c>
      <c r="BUH70" s="31" t="e">
        <f t="shared" ref="BUH70:BUS70" si="45">IF(BUH64&gt;BUH63,BUH63,0)</f>
        <v>#REF!</v>
      </c>
      <c r="BUI70" s="31" t="e">
        <f t="shared" si="45"/>
        <v>#REF!</v>
      </c>
      <c r="BUJ70" s="31" t="e">
        <f t="shared" si="45"/>
        <v>#REF!</v>
      </c>
      <c r="BUK70" s="31" t="e">
        <f t="shared" si="45"/>
        <v>#REF!</v>
      </c>
      <c r="BUL70" s="31" t="e">
        <f t="shared" si="45"/>
        <v>#REF!</v>
      </c>
      <c r="BUM70" s="31" t="e">
        <f t="shared" si="45"/>
        <v>#REF!</v>
      </c>
      <c r="BUN70" s="31" t="e">
        <f t="shared" si="45"/>
        <v>#REF!</v>
      </c>
      <c r="BUO70" s="31" t="e">
        <f t="shared" si="45"/>
        <v>#REF!</v>
      </c>
      <c r="BUP70" s="31" t="e">
        <f t="shared" si="45"/>
        <v>#REF!</v>
      </c>
      <c r="BUQ70" s="31" t="e">
        <f t="shared" si="45"/>
        <v>#REF!</v>
      </c>
      <c r="BUR70" s="31" t="e">
        <f t="shared" si="45"/>
        <v>#REF!</v>
      </c>
      <c r="BUS70" s="31" t="e">
        <f t="shared" si="45"/>
        <v>#REF!</v>
      </c>
    </row>
    <row r="71" spans="1901:1917" x14ac:dyDescent="0.25">
      <c r="BUC71" s="23" t="s">
        <v>276</v>
      </c>
      <c r="BUD71" s="23" t="str">
        <f t="shared" ca="1" si="41"/>
        <v>#REF</v>
      </c>
      <c r="BUE71" s="23" t="e">
        <f ca="1" xml:space="preserve"> _xlfn.SHEET(#REF!)</f>
        <v>#REF!</v>
      </c>
      <c r="BUG71" s="23" t="e">
        <f>#REF!</f>
        <v>#REF!</v>
      </c>
      <c r="BUH71" s="31" t="e">
        <f t="shared" ref="BUH71:BUS71" si="46">IF(BUH64&gt;BUH63,BUH64,0)</f>
        <v>#REF!</v>
      </c>
      <c r="BUI71" s="31" t="e">
        <f t="shared" si="46"/>
        <v>#REF!</v>
      </c>
      <c r="BUJ71" s="31" t="e">
        <f t="shared" si="46"/>
        <v>#REF!</v>
      </c>
      <c r="BUK71" s="31" t="e">
        <f t="shared" si="46"/>
        <v>#REF!</v>
      </c>
      <c r="BUL71" s="31" t="e">
        <f t="shared" si="46"/>
        <v>#REF!</v>
      </c>
      <c r="BUM71" s="31" t="e">
        <f t="shared" si="46"/>
        <v>#REF!</v>
      </c>
      <c r="BUN71" s="31" t="e">
        <f t="shared" si="46"/>
        <v>#REF!</v>
      </c>
      <c r="BUO71" s="31" t="e">
        <f t="shared" si="46"/>
        <v>#REF!</v>
      </c>
      <c r="BUP71" s="31" t="e">
        <f t="shared" si="46"/>
        <v>#REF!</v>
      </c>
      <c r="BUQ71" s="31" t="e">
        <f t="shared" si="46"/>
        <v>#REF!</v>
      </c>
      <c r="BUR71" s="31" t="e">
        <f t="shared" si="46"/>
        <v>#REF!</v>
      </c>
      <c r="BUS71" s="31" t="e">
        <f t="shared" si="46"/>
        <v>#REF!</v>
      </c>
    </row>
    <row r="72" spans="1901:1917" x14ac:dyDescent="0.25">
      <c r="BUC72" s="23" t="s">
        <v>276</v>
      </c>
      <c r="BUD72" s="23" t="str">
        <f t="shared" ca="1" si="41"/>
        <v>#REF</v>
      </c>
      <c r="BUE72" s="23" t="e">
        <f ca="1" xml:space="preserve"> _xlfn.SHEET(#REF!)</f>
        <v>#REF!</v>
      </c>
      <c r="BUG72" s="23" t="e">
        <f>#REF!</f>
        <v>#REF!</v>
      </c>
      <c r="BUH72" s="32" t="s">
        <v>278</v>
      </c>
      <c r="BUI72" s="32" t="s">
        <v>278</v>
      </c>
      <c r="BUJ72" s="32" t="s">
        <v>278</v>
      </c>
      <c r="BUK72" s="32" t="s">
        <v>278</v>
      </c>
      <c r="BUL72" s="32" t="s">
        <v>278</v>
      </c>
      <c r="BUM72" s="32" t="s">
        <v>278</v>
      </c>
      <c r="BUN72" s="32" t="s">
        <v>278</v>
      </c>
      <c r="BUO72" s="32" t="s">
        <v>278</v>
      </c>
      <c r="BUP72" s="32" t="s">
        <v>278</v>
      </c>
      <c r="BUQ72" s="32" t="s">
        <v>278</v>
      </c>
      <c r="BUR72" s="32" t="s">
        <v>278</v>
      </c>
      <c r="BUS72" s="32" t="s">
        <v>278</v>
      </c>
    </row>
    <row r="73" spans="1901:1917" x14ac:dyDescent="0.25">
      <c r="BUC73" s="23" t="s">
        <v>276</v>
      </c>
      <c r="BUD73" s="23" t="str">
        <f t="shared" ca="1" si="41"/>
        <v>#REF</v>
      </c>
      <c r="BUE73" s="23" t="e">
        <f ca="1" xml:space="preserve"> _xlfn.SHEET(#REF!)</f>
        <v>#REF!</v>
      </c>
      <c r="BUG73" s="23" t="e">
        <f>#REF!</f>
        <v>#REF!</v>
      </c>
      <c r="BUH73" s="32" t="str">
        <f>CONCATENATE(BUH72," ",BUH74)</f>
        <v>Red 1</v>
      </c>
      <c r="BUI73" s="32" t="str">
        <f t="shared" ref="BUI73:BUS73" si="47">CONCATENATE(BUI72," ",BUI74)</f>
        <v>Red 2</v>
      </c>
      <c r="BUJ73" s="32" t="str">
        <f t="shared" si="47"/>
        <v>Red 3</v>
      </c>
      <c r="BUK73" s="32" t="str">
        <f t="shared" si="47"/>
        <v>Red 4</v>
      </c>
      <c r="BUL73" s="32" t="str">
        <f t="shared" si="47"/>
        <v>Red 5</v>
      </c>
      <c r="BUM73" s="32" t="str">
        <f t="shared" si="47"/>
        <v>Red 6</v>
      </c>
      <c r="BUN73" s="32" t="str">
        <f t="shared" si="47"/>
        <v>Red 7</v>
      </c>
      <c r="BUO73" s="32" t="str">
        <f t="shared" si="47"/>
        <v>Red 8</v>
      </c>
      <c r="BUP73" s="32" t="str">
        <f t="shared" si="47"/>
        <v>Red 9</v>
      </c>
      <c r="BUQ73" s="32" t="str">
        <f t="shared" si="47"/>
        <v>Red 10</v>
      </c>
      <c r="BUR73" s="32" t="str">
        <f t="shared" si="47"/>
        <v>Red 11</v>
      </c>
      <c r="BUS73" s="32" t="str">
        <f t="shared" si="47"/>
        <v>Red 12</v>
      </c>
    </row>
    <row r="74" spans="1901:1917" x14ac:dyDescent="0.25">
      <c r="BUC74" s="23" t="s">
        <v>276</v>
      </c>
      <c r="BUD74" s="23" t="str">
        <f t="shared" ca="1" si="41"/>
        <v>#REF</v>
      </c>
      <c r="BUE74" s="23" t="e">
        <f ca="1" xml:space="preserve"> _xlfn.SHEET(#REF!)</f>
        <v>#REF!</v>
      </c>
      <c r="BUG74" s="23" t="e">
        <f>#REF!</f>
        <v>#REF!</v>
      </c>
      <c r="BUH74" s="33">
        <f>BUH68</f>
        <v>1</v>
      </c>
      <c r="BUI74" s="33">
        <f t="shared" ref="BUI74:BUS74" si="48">BUI68</f>
        <v>2</v>
      </c>
      <c r="BUJ74" s="33">
        <f t="shared" si="48"/>
        <v>3</v>
      </c>
      <c r="BUK74" s="33">
        <f t="shared" si="48"/>
        <v>4</v>
      </c>
      <c r="BUL74" s="33">
        <f t="shared" si="48"/>
        <v>5</v>
      </c>
      <c r="BUM74" s="33">
        <f t="shared" si="48"/>
        <v>6</v>
      </c>
      <c r="BUN74" s="33">
        <f t="shared" si="48"/>
        <v>7</v>
      </c>
      <c r="BUO74" s="33">
        <f t="shared" si="48"/>
        <v>8</v>
      </c>
      <c r="BUP74" s="33">
        <f t="shared" si="48"/>
        <v>9</v>
      </c>
      <c r="BUQ74" s="33">
        <f t="shared" si="48"/>
        <v>10</v>
      </c>
      <c r="BUR74" s="33">
        <f t="shared" si="48"/>
        <v>11</v>
      </c>
      <c r="BUS74" s="33">
        <f t="shared" si="48"/>
        <v>12</v>
      </c>
    </row>
    <row r="75" spans="1901:1917" x14ac:dyDescent="0.25">
      <c r="BUC75" s="23" t="s">
        <v>276</v>
      </c>
      <c r="BUD75" s="23" t="str">
        <f t="shared" ca="1" si="41"/>
        <v>#REF</v>
      </c>
      <c r="BUE75" s="23" t="e">
        <f ca="1" xml:space="preserve"> _xlfn.SHEET(#REF!)</f>
        <v>#REF!</v>
      </c>
      <c r="BUG75" s="23" t="e">
        <f>#REF!</f>
        <v>#REF!</v>
      </c>
      <c r="BUH75" s="33">
        <f>BUH68</f>
        <v>1</v>
      </c>
      <c r="BUI75" s="33">
        <f t="shared" ref="BUI75:BUS75" si="49">BUI68</f>
        <v>2</v>
      </c>
      <c r="BUJ75" s="33">
        <f t="shared" si="49"/>
        <v>3</v>
      </c>
      <c r="BUK75" s="33">
        <f t="shared" si="49"/>
        <v>4</v>
      </c>
      <c r="BUL75" s="33">
        <f t="shared" si="49"/>
        <v>5</v>
      </c>
      <c r="BUM75" s="33">
        <f t="shared" si="49"/>
        <v>6</v>
      </c>
      <c r="BUN75" s="33">
        <f t="shared" si="49"/>
        <v>7</v>
      </c>
      <c r="BUO75" s="33">
        <f t="shared" si="49"/>
        <v>8</v>
      </c>
      <c r="BUP75" s="33">
        <f t="shared" si="49"/>
        <v>9</v>
      </c>
      <c r="BUQ75" s="33">
        <f t="shared" si="49"/>
        <v>10</v>
      </c>
      <c r="BUR75" s="33">
        <f t="shared" si="49"/>
        <v>11</v>
      </c>
      <c r="BUS75" s="33">
        <f t="shared" si="49"/>
        <v>12</v>
      </c>
    </row>
    <row r="76" spans="1901:1917" x14ac:dyDescent="0.25">
      <c r="BUC76" s="23" t="s">
        <v>276</v>
      </c>
      <c r="BUD76" s="23" t="str">
        <f t="shared" ca="1" si="41"/>
        <v>#REF</v>
      </c>
      <c r="BUE76" s="23" t="e">
        <f ca="1" xml:space="preserve"> _xlfn.SHEET(#REF!)</f>
        <v>#REF!</v>
      </c>
      <c r="BUG76" s="23" t="e">
        <f>#REF!</f>
        <v>#REF!</v>
      </c>
      <c r="BUH76" s="33" t="e">
        <f t="shared" ref="BUH76:BUS76" si="50">IF(BUH63&gt;BUH64,BUH63,0)</f>
        <v>#REF!</v>
      </c>
      <c r="BUI76" s="33" t="e">
        <f t="shared" si="50"/>
        <v>#REF!</v>
      </c>
      <c r="BUJ76" s="33" t="e">
        <f t="shared" si="50"/>
        <v>#REF!</v>
      </c>
      <c r="BUK76" s="33" t="e">
        <f t="shared" si="50"/>
        <v>#REF!</v>
      </c>
      <c r="BUL76" s="33" t="e">
        <f t="shared" si="50"/>
        <v>#REF!</v>
      </c>
      <c r="BUM76" s="33" t="e">
        <f t="shared" si="50"/>
        <v>#REF!</v>
      </c>
      <c r="BUN76" s="33" t="e">
        <f t="shared" si="50"/>
        <v>#REF!</v>
      </c>
      <c r="BUO76" s="33" t="e">
        <f t="shared" si="50"/>
        <v>#REF!</v>
      </c>
      <c r="BUP76" s="33" t="e">
        <f t="shared" si="50"/>
        <v>#REF!</v>
      </c>
      <c r="BUQ76" s="33" t="e">
        <f t="shared" si="50"/>
        <v>#REF!</v>
      </c>
      <c r="BUR76" s="33" t="e">
        <f t="shared" si="50"/>
        <v>#REF!</v>
      </c>
      <c r="BUS76" s="33" t="e">
        <f t="shared" si="50"/>
        <v>#REF!</v>
      </c>
    </row>
    <row r="77" spans="1901:1917" x14ac:dyDescent="0.25">
      <c r="BUC77" s="23" t="s">
        <v>276</v>
      </c>
      <c r="BUD77" s="23" t="str">
        <f t="shared" ca="1" si="41"/>
        <v>#REF</v>
      </c>
      <c r="BUE77" s="23" t="e">
        <f ca="1" xml:space="preserve"> _xlfn.SHEET(#REF!)</f>
        <v>#REF!</v>
      </c>
      <c r="BUG77" s="23" t="e">
        <f>#REF!</f>
        <v>#REF!</v>
      </c>
      <c r="BUH77" s="33" t="e">
        <f t="shared" ref="BUH77:BUS77" si="51">IF(BUH63&gt;BUH64,BUH64,0)</f>
        <v>#REF!</v>
      </c>
      <c r="BUI77" s="33" t="e">
        <f t="shared" si="51"/>
        <v>#REF!</v>
      </c>
      <c r="BUJ77" s="33" t="e">
        <f t="shared" si="51"/>
        <v>#REF!</v>
      </c>
      <c r="BUK77" s="33" t="e">
        <f t="shared" si="51"/>
        <v>#REF!</v>
      </c>
      <c r="BUL77" s="33" t="e">
        <f t="shared" si="51"/>
        <v>#REF!</v>
      </c>
      <c r="BUM77" s="33" t="e">
        <f t="shared" si="51"/>
        <v>#REF!</v>
      </c>
      <c r="BUN77" s="33" t="e">
        <f t="shared" si="51"/>
        <v>#REF!</v>
      </c>
      <c r="BUO77" s="33" t="e">
        <f t="shared" si="51"/>
        <v>#REF!</v>
      </c>
      <c r="BUP77" s="33" t="e">
        <f t="shared" si="51"/>
        <v>#REF!</v>
      </c>
      <c r="BUQ77" s="33" t="e">
        <f t="shared" si="51"/>
        <v>#REF!</v>
      </c>
      <c r="BUR77" s="33" t="e">
        <f t="shared" si="51"/>
        <v>#REF!</v>
      </c>
      <c r="BUS77" s="33" t="e">
        <f t="shared" si="51"/>
        <v>#REF!</v>
      </c>
    </row>
    <row r="78" spans="1901:1917" x14ac:dyDescent="0.25">
      <c r="BUC78" s="23" t="s">
        <v>276</v>
      </c>
      <c r="BUD78" s="23" t="str">
        <f t="shared" ca="1" si="41"/>
        <v>#REF</v>
      </c>
      <c r="BUE78" s="23" t="e">
        <f ca="1" xml:space="preserve"> _xlfn.SHEET(#REF!)</f>
        <v>#REF!</v>
      </c>
      <c r="BUG78" s="23" t="e">
        <f>#REF!</f>
        <v>#REF!</v>
      </c>
      <c r="BUH78" s="34" t="s">
        <v>279</v>
      </c>
      <c r="BUI78" s="34" t="s">
        <v>279</v>
      </c>
      <c r="BUJ78" s="34" t="s">
        <v>279</v>
      </c>
      <c r="BUK78" s="34" t="s">
        <v>279</v>
      </c>
      <c r="BUL78" s="34" t="s">
        <v>279</v>
      </c>
      <c r="BUM78" s="34" t="s">
        <v>279</v>
      </c>
      <c r="BUN78" s="34" t="s">
        <v>279</v>
      </c>
      <c r="BUO78" s="34" t="s">
        <v>279</v>
      </c>
      <c r="BUP78" s="34" t="s">
        <v>279</v>
      </c>
      <c r="BUQ78" s="34" t="s">
        <v>279</v>
      </c>
      <c r="BUR78" s="34" t="s">
        <v>279</v>
      </c>
      <c r="BUS78" s="34" t="s">
        <v>279</v>
      </c>
    </row>
    <row r="79" spans="1901:1917" x14ac:dyDescent="0.25">
      <c r="BUC79" s="23" t="s">
        <v>276</v>
      </c>
      <c r="BUD79" s="23" t="str">
        <f t="shared" ca="1" si="41"/>
        <v>#REF</v>
      </c>
      <c r="BUE79" s="23" t="e">
        <f ca="1" xml:space="preserve"> _xlfn.SHEET(#REF!)</f>
        <v>#REF!</v>
      </c>
      <c r="BUG79" s="23" t="e">
        <f>#REF!</f>
        <v>#REF!</v>
      </c>
      <c r="BUH79" s="34" t="str">
        <f>CONCATENATE(BUH78," ",BUH68)</f>
        <v>Actual 1</v>
      </c>
      <c r="BUI79" s="34" t="str">
        <f t="shared" ref="BUI79:BUS79" si="52">CONCATENATE(BUI78," ",BUI68)</f>
        <v>Actual 2</v>
      </c>
      <c r="BUJ79" s="34" t="str">
        <f t="shared" si="52"/>
        <v>Actual 3</v>
      </c>
      <c r="BUK79" s="34" t="str">
        <f t="shared" si="52"/>
        <v>Actual 4</v>
      </c>
      <c r="BUL79" s="34" t="str">
        <f t="shared" si="52"/>
        <v>Actual 5</v>
      </c>
      <c r="BUM79" s="34" t="str">
        <f t="shared" si="52"/>
        <v>Actual 6</v>
      </c>
      <c r="BUN79" s="34" t="str">
        <f t="shared" si="52"/>
        <v>Actual 7</v>
      </c>
      <c r="BUO79" s="34" t="str">
        <f t="shared" si="52"/>
        <v>Actual 8</v>
      </c>
      <c r="BUP79" s="34" t="str">
        <f t="shared" si="52"/>
        <v>Actual 9</v>
      </c>
      <c r="BUQ79" s="34" t="str">
        <f t="shared" si="52"/>
        <v>Actual 10</v>
      </c>
      <c r="BUR79" s="34" t="str">
        <f t="shared" si="52"/>
        <v>Actual 11</v>
      </c>
      <c r="BUS79" s="34" t="str">
        <f t="shared" si="52"/>
        <v>Actual 12</v>
      </c>
    </row>
    <row r="80" spans="1901:1917" x14ac:dyDescent="0.25">
      <c r="BUC80" s="23" t="s">
        <v>276</v>
      </c>
      <c r="BUD80" s="23" t="str">
        <f t="shared" ca="1" si="41"/>
        <v>#REF</v>
      </c>
      <c r="BUE80" s="23" t="e">
        <f ca="1" xml:space="preserve"> _xlfn.SHEET(#REF!)</f>
        <v>#REF!</v>
      </c>
      <c r="BUG80" s="23" t="e">
        <f>#REF!</f>
        <v>#REF!</v>
      </c>
      <c r="BUH80" s="35">
        <f>BUH68-0.25</f>
        <v>0.75</v>
      </c>
      <c r="BUI80" s="35">
        <f t="shared" ref="BUI80:BUS80" si="53">BUI68-0.25</f>
        <v>1.75</v>
      </c>
      <c r="BUJ80" s="35">
        <f t="shared" si="53"/>
        <v>2.75</v>
      </c>
      <c r="BUK80" s="35">
        <f t="shared" si="53"/>
        <v>3.75</v>
      </c>
      <c r="BUL80" s="35">
        <f t="shared" si="53"/>
        <v>4.75</v>
      </c>
      <c r="BUM80" s="35">
        <f t="shared" si="53"/>
        <v>5.75</v>
      </c>
      <c r="BUN80" s="35">
        <f t="shared" si="53"/>
        <v>6.75</v>
      </c>
      <c r="BUO80" s="35">
        <f t="shared" si="53"/>
        <v>7.75</v>
      </c>
      <c r="BUP80" s="35">
        <f t="shared" si="53"/>
        <v>8.75</v>
      </c>
      <c r="BUQ80" s="35">
        <f t="shared" si="53"/>
        <v>9.75</v>
      </c>
      <c r="BUR80" s="35">
        <f t="shared" si="53"/>
        <v>10.75</v>
      </c>
      <c r="BUS80" s="35">
        <f t="shared" si="53"/>
        <v>11.75</v>
      </c>
    </row>
    <row r="81" spans="1901:1917" x14ac:dyDescent="0.25">
      <c r="BUC81" s="23" t="s">
        <v>276</v>
      </c>
      <c r="BUD81" s="23" t="str">
        <f t="shared" ca="1" si="41"/>
        <v>#REF</v>
      </c>
      <c r="BUE81" s="23" t="e">
        <f ca="1" xml:space="preserve"> _xlfn.SHEET(#REF!)</f>
        <v>#REF!</v>
      </c>
      <c r="BUG81" s="23" t="e">
        <f>#REF!</f>
        <v>#REF!</v>
      </c>
      <c r="BUH81" s="35">
        <f>BUH68-0.25</f>
        <v>0.75</v>
      </c>
      <c r="BUI81" s="35">
        <f t="shared" ref="BUI81:BUS81" si="54">BUI68-0.25</f>
        <v>1.75</v>
      </c>
      <c r="BUJ81" s="35">
        <f t="shared" si="54"/>
        <v>2.75</v>
      </c>
      <c r="BUK81" s="35">
        <f t="shared" si="54"/>
        <v>3.75</v>
      </c>
      <c r="BUL81" s="35">
        <f t="shared" si="54"/>
        <v>4.75</v>
      </c>
      <c r="BUM81" s="35">
        <f t="shared" si="54"/>
        <v>5.75</v>
      </c>
      <c r="BUN81" s="35">
        <f t="shared" si="54"/>
        <v>6.75</v>
      </c>
      <c r="BUO81" s="35">
        <f t="shared" si="54"/>
        <v>7.75</v>
      </c>
      <c r="BUP81" s="35">
        <f t="shared" si="54"/>
        <v>8.75</v>
      </c>
      <c r="BUQ81" s="35">
        <f t="shared" si="54"/>
        <v>9.75</v>
      </c>
      <c r="BUR81" s="35">
        <f t="shared" si="54"/>
        <v>10.75</v>
      </c>
      <c r="BUS81" s="35">
        <f t="shared" si="54"/>
        <v>11.75</v>
      </c>
    </row>
    <row r="82" spans="1901:1917" x14ac:dyDescent="0.25">
      <c r="BUC82" s="23" t="s">
        <v>276</v>
      </c>
      <c r="BUD82" s="23" t="str">
        <f t="shared" ca="1" si="41"/>
        <v>#REF</v>
      </c>
      <c r="BUE82" s="23" t="e">
        <f ca="1" xml:space="preserve"> _xlfn.SHEET(#REF!)</f>
        <v>#REF!</v>
      </c>
      <c r="BUG82" s="23" t="e">
        <f>#REF!</f>
        <v>#REF!</v>
      </c>
      <c r="BUH82" s="35">
        <v>0</v>
      </c>
      <c r="BUI82" s="35">
        <v>0</v>
      </c>
      <c r="BUJ82" s="35">
        <v>0</v>
      </c>
      <c r="BUK82" s="35">
        <v>0</v>
      </c>
      <c r="BUL82" s="35">
        <v>0</v>
      </c>
      <c r="BUM82" s="35">
        <v>0</v>
      </c>
      <c r="BUN82" s="35">
        <v>0</v>
      </c>
      <c r="BUO82" s="35">
        <v>0</v>
      </c>
      <c r="BUP82" s="35">
        <v>0</v>
      </c>
      <c r="BUQ82" s="35">
        <v>0</v>
      </c>
      <c r="BUR82" s="35">
        <v>0</v>
      </c>
      <c r="BUS82" s="35">
        <v>0</v>
      </c>
    </row>
    <row r="83" spans="1901:1917" x14ac:dyDescent="0.25">
      <c r="BUC83" s="23" t="s">
        <v>276</v>
      </c>
      <c r="BUD83" s="23" t="str">
        <f t="shared" ca="1" si="41"/>
        <v>#REF</v>
      </c>
      <c r="BUE83" s="23" t="e">
        <f ca="1" xml:space="preserve"> _xlfn.SHEET(#REF!)</f>
        <v>#REF!</v>
      </c>
      <c r="BUG83" s="23" t="e">
        <f>#REF!</f>
        <v>#REF!</v>
      </c>
      <c r="BUH83" s="35" t="e">
        <f t="shared" ref="BUH83:BUS83" si="55">IF(BUH64=0,"",BUH64)</f>
        <v>#REF!</v>
      </c>
      <c r="BUI83" s="35" t="e">
        <f t="shared" si="55"/>
        <v>#REF!</v>
      </c>
      <c r="BUJ83" s="35" t="e">
        <f t="shared" si="55"/>
        <v>#REF!</v>
      </c>
      <c r="BUK83" s="35" t="e">
        <f t="shared" si="55"/>
        <v>#REF!</v>
      </c>
      <c r="BUL83" s="35" t="e">
        <f t="shared" si="55"/>
        <v>#REF!</v>
      </c>
      <c r="BUM83" s="35" t="e">
        <f t="shared" si="55"/>
        <v>#REF!</v>
      </c>
      <c r="BUN83" s="35" t="e">
        <f t="shared" si="55"/>
        <v>#REF!</v>
      </c>
      <c r="BUO83" s="35" t="e">
        <f t="shared" si="55"/>
        <v>#REF!</v>
      </c>
      <c r="BUP83" s="35" t="e">
        <f t="shared" si="55"/>
        <v>#REF!</v>
      </c>
      <c r="BUQ83" s="35" t="e">
        <f t="shared" si="55"/>
        <v>#REF!</v>
      </c>
      <c r="BUR83" s="35" t="e">
        <f t="shared" si="55"/>
        <v>#REF!</v>
      </c>
      <c r="BUS83" s="35" t="e">
        <f t="shared" si="55"/>
        <v>#REF!</v>
      </c>
    </row>
    <row r="84" spans="1901:1917" x14ac:dyDescent="0.25">
      <c r="BUC84" s="23" t="s">
        <v>276</v>
      </c>
      <c r="BUD84" s="23" t="str">
        <f t="shared" ca="1" si="41"/>
        <v>#REF</v>
      </c>
      <c r="BUE84" s="23" t="e">
        <f ca="1" xml:space="preserve"> _xlfn.SHEET(#REF!)</f>
        <v>#REF!</v>
      </c>
      <c r="BUG84" s="23" t="e">
        <f>#REF!</f>
        <v>#REF!</v>
      </c>
      <c r="BUH84" s="36" t="s">
        <v>280</v>
      </c>
      <c r="BUI84" s="36" t="s">
        <v>280</v>
      </c>
      <c r="BUJ84" s="36" t="s">
        <v>280</v>
      </c>
      <c r="BUK84" s="36" t="s">
        <v>280</v>
      </c>
      <c r="BUL84" s="36" t="s">
        <v>280</v>
      </c>
      <c r="BUM84" s="36" t="s">
        <v>280</v>
      </c>
      <c r="BUN84" s="36" t="s">
        <v>280</v>
      </c>
      <c r="BUO84" s="36" t="s">
        <v>280</v>
      </c>
      <c r="BUP84" s="36" t="s">
        <v>280</v>
      </c>
      <c r="BUQ84" s="36" t="s">
        <v>280</v>
      </c>
      <c r="BUR84" s="36" t="s">
        <v>280</v>
      </c>
      <c r="BUS84" s="36" t="s">
        <v>280</v>
      </c>
    </row>
    <row r="85" spans="1901:1917" x14ac:dyDescent="0.25">
      <c r="BUC85" s="23" t="s">
        <v>276</v>
      </c>
      <c r="BUD85" s="23" t="str">
        <f t="shared" ca="1" si="41"/>
        <v>#REF</v>
      </c>
      <c r="BUE85" s="23" t="e">
        <f ca="1" xml:space="preserve"> _xlfn.SHEET(#REF!)</f>
        <v>#REF!</v>
      </c>
      <c r="BUG85" s="23" t="e">
        <f>#REF!</f>
        <v>#REF!</v>
      </c>
      <c r="BUH85" s="37">
        <f>BUH68-0.23</f>
        <v>0.77</v>
      </c>
      <c r="BUI85" s="37">
        <f t="shared" ref="BUI85:BUS85" si="56">BUI68+0.22</f>
        <v>2.2200000000000002</v>
      </c>
      <c r="BUJ85" s="37">
        <f t="shared" si="56"/>
        <v>3.22</v>
      </c>
      <c r="BUK85" s="37">
        <f t="shared" si="56"/>
        <v>4.22</v>
      </c>
      <c r="BUL85" s="37">
        <f t="shared" si="56"/>
        <v>5.22</v>
      </c>
      <c r="BUM85" s="37">
        <f t="shared" si="56"/>
        <v>6.22</v>
      </c>
      <c r="BUN85" s="37">
        <f t="shared" si="56"/>
        <v>7.22</v>
      </c>
      <c r="BUO85" s="37">
        <f t="shared" si="56"/>
        <v>8.2200000000000006</v>
      </c>
      <c r="BUP85" s="37">
        <f t="shared" si="56"/>
        <v>9.2200000000000006</v>
      </c>
      <c r="BUQ85" s="37">
        <f t="shared" si="56"/>
        <v>10.220000000000001</v>
      </c>
      <c r="BUR85" s="37">
        <f t="shared" si="56"/>
        <v>11.22</v>
      </c>
      <c r="BUS85" s="37">
        <f t="shared" si="56"/>
        <v>12.22</v>
      </c>
    </row>
    <row r="86" spans="1901:1917" x14ac:dyDescent="0.25">
      <c r="BUC86" s="23" t="s">
        <v>276</v>
      </c>
      <c r="BUD86" s="23" t="str">
        <f t="shared" ca="1" si="41"/>
        <v>#REF</v>
      </c>
      <c r="BUE86" s="23" t="e">
        <f ca="1" xml:space="preserve"> _xlfn.SHEET(#REF!)</f>
        <v>#REF!</v>
      </c>
      <c r="BUG86" s="23" t="e">
        <f>#REF!</f>
        <v>#REF!</v>
      </c>
      <c r="BUH86" s="37">
        <v>0</v>
      </c>
      <c r="BUI86" s="37">
        <v>0</v>
      </c>
      <c r="BUJ86" s="37">
        <v>0</v>
      </c>
      <c r="BUK86" s="37">
        <v>0</v>
      </c>
      <c r="BUL86" s="37">
        <v>0</v>
      </c>
      <c r="BUM86" s="37">
        <v>0</v>
      </c>
      <c r="BUN86" s="37">
        <v>0</v>
      </c>
      <c r="BUO86" s="37">
        <v>0</v>
      </c>
      <c r="BUP86" s="37">
        <v>0</v>
      </c>
      <c r="BUQ86" s="37">
        <v>0</v>
      </c>
      <c r="BUR86" s="37">
        <v>0</v>
      </c>
      <c r="BUS86" s="37">
        <v>0</v>
      </c>
    </row>
    <row r="87" spans="1901:1917" x14ac:dyDescent="0.25">
      <c r="BUC87" s="23" t="s">
        <v>276</v>
      </c>
      <c r="BUD87" s="23" t="str">
        <f t="shared" ca="1" si="41"/>
        <v>#REF</v>
      </c>
      <c r="BUE87" s="23" t="e">
        <f ca="1" xml:space="preserve"> _xlfn.SHEET(#REF!)</f>
        <v>#REF!</v>
      </c>
      <c r="BUG87" s="23" t="e">
        <f>#REF!</f>
        <v>#REF!</v>
      </c>
      <c r="BUH87" s="38" t="s">
        <v>281</v>
      </c>
      <c r="BUI87" s="38" t="s">
        <v>281</v>
      </c>
      <c r="BUJ87" s="38" t="s">
        <v>281</v>
      </c>
      <c r="BUK87" s="38" t="s">
        <v>281</v>
      </c>
      <c r="BUL87" s="38" t="s">
        <v>281</v>
      </c>
      <c r="BUM87" s="38" t="s">
        <v>281</v>
      </c>
      <c r="BUN87" s="38" t="s">
        <v>281</v>
      </c>
      <c r="BUO87" s="38" t="s">
        <v>281</v>
      </c>
      <c r="BUP87" s="38" t="s">
        <v>281</v>
      </c>
      <c r="BUQ87" s="38" t="s">
        <v>281</v>
      </c>
      <c r="BUR87" s="38" t="s">
        <v>281</v>
      </c>
      <c r="BUS87" s="38" t="s">
        <v>281</v>
      </c>
    </row>
    <row r="88" spans="1901:1917" x14ac:dyDescent="0.25">
      <c r="BUC88" s="23" t="s">
        <v>276</v>
      </c>
      <c r="BUD88" s="23" t="str">
        <f t="shared" ca="1" si="41"/>
        <v>#REF</v>
      </c>
      <c r="BUE88" s="23" t="e">
        <f ca="1" xml:space="preserve"> _xlfn.SHEET(#REF!)</f>
        <v>#REF!</v>
      </c>
      <c r="BUG88" s="23" t="e">
        <f>#REF!</f>
        <v>#REF!</v>
      </c>
      <c r="BUH88" s="38" t="str">
        <f>CONCATENATE(BUH87," ",BUH89)</f>
        <v>Var 1</v>
      </c>
      <c r="BUI88" s="38" t="str">
        <f t="shared" ref="BUI88:BUS88" si="57">CONCATENATE(BUI87," ",BUI89)</f>
        <v>Var 2</v>
      </c>
      <c r="BUJ88" s="38" t="str">
        <f t="shared" si="57"/>
        <v>Var 3</v>
      </c>
      <c r="BUK88" s="38" t="str">
        <f t="shared" si="57"/>
        <v>Var 4</v>
      </c>
      <c r="BUL88" s="38" t="str">
        <f t="shared" si="57"/>
        <v>Var 5</v>
      </c>
      <c r="BUM88" s="38" t="str">
        <f t="shared" si="57"/>
        <v>Var 6</v>
      </c>
      <c r="BUN88" s="38" t="str">
        <f t="shared" si="57"/>
        <v>Var 7</v>
      </c>
      <c r="BUO88" s="38" t="str">
        <f t="shared" si="57"/>
        <v>Var 8</v>
      </c>
      <c r="BUP88" s="38" t="str">
        <f t="shared" si="57"/>
        <v>Var 9</v>
      </c>
      <c r="BUQ88" s="38" t="str">
        <f t="shared" si="57"/>
        <v>Var 10</v>
      </c>
      <c r="BUR88" s="38" t="str">
        <f t="shared" si="57"/>
        <v>Var 11</v>
      </c>
      <c r="BUS88" s="38" t="str">
        <f t="shared" si="57"/>
        <v>Var 12</v>
      </c>
    </row>
    <row r="89" spans="1901:1917" x14ac:dyDescent="0.25">
      <c r="BUC89" s="23" t="s">
        <v>276</v>
      </c>
      <c r="BUD89" s="23" t="str">
        <f t="shared" ca="1" si="41"/>
        <v>#REF</v>
      </c>
      <c r="BUE89" s="23" t="e">
        <f ca="1" xml:space="preserve"> _xlfn.SHEET(#REF!)</f>
        <v>#REF!</v>
      </c>
      <c r="BUG89" s="23" t="e">
        <f>#REF!</f>
        <v>#REF!</v>
      </c>
      <c r="BUH89" s="39">
        <f>BUH68</f>
        <v>1</v>
      </c>
      <c r="BUI89" s="39">
        <f t="shared" ref="BUI89:BUS89" si="58">BUI68</f>
        <v>2</v>
      </c>
      <c r="BUJ89" s="39">
        <f t="shared" si="58"/>
        <v>3</v>
      </c>
      <c r="BUK89" s="39">
        <f t="shared" si="58"/>
        <v>4</v>
      </c>
      <c r="BUL89" s="39">
        <f t="shared" si="58"/>
        <v>5</v>
      </c>
      <c r="BUM89" s="39">
        <f t="shared" si="58"/>
        <v>6</v>
      </c>
      <c r="BUN89" s="39">
        <f t="shared" si="58"/>
        <v>7</v>
      </c>
      <c r="BUO89" s="39">
        <f t="shared" si="58"/>
        <v>8</v>
      </c>
      <c r="BUP89" s="39">
        <f t="shared" si="58"/>
        <v>9</v>
      </c>
      <c r="BUQ89" s="39">
        <f t="shared" si="58"/>
        <v>10</v>
      </c>
      <c r="BUR89" s="39">
        <f t="shared" si="58"/>
        <v>11</v>
      </c>
      <c r="BUS89" s="39">
        <f t="shared" si="58"/>
        <v>12</v>
      </c>
    </row>
    <row r="90" spans="1901:1917" x14ac:dyDescent="0.25">
      <c r="BUC90" s="23" t="s">
        <v>276</v>
      </c>
      <c r="BUD90" s="23" t="str">
        <f t="shared" ca="1" si="41"/>
        <v>#REF</v>
      </c>
      <c r="BUE90" s="23" t="e">
        <f ca="1" xml:space="preserve"> _xlfn.SHEET(#REF!)</f>
        <v>#REF!</v>
      </c>
      <c r="BUG90" s="23" t="e">
        <f>#REF!</f>
        <v>#REF!</v>
      </c>
      <c r="BUH90" s="40" t="e">
        <f t="shared" ref="BUH90:BUS90" si="59">MAX(BUH63:BUH64)</f>
        <v>#REF!</v>
      </c>
      <c r="BUI90" s="40" t="e">
        <f t="shared" si="59"/>
        <v>#REF!</v>
      </c>
      <c r="BUJ90" s="40" t="e">
        <f t="shared" si="59"/>
        <v>#REF!</v>
      </c>
      <c r="BUK90" s="40" t="e">
        <f t="shared" si="59"/>
        <v>#REF!</v>
      </c>
      <c r="BUL90" s="40" t="e">
        <f t="shared" si="59"/>
        <v>#REF!</v>
      </c>
      <c r="BUM90" s="40" t="e">
        <f t="shared" si="59"/>
        <v>#REF!</v>
      </c>
      <c r="BUN90" s="40" t="e">
        <f t="shared" si="59"/>
        <v>#REF!</v>
      </c>
      <c r="BUO90" s="40" t="e">
        <f t="shared" si="59"/>
        <v>#REF!</v>
      </c>
      <c r="BUP90" s="40" t="e">
        <f t="shared" si="59"/>
        <v>#REF!</v>
      </c>
      <c r="BUQ90" s="40" t="e">
        <f t="shared" si="59"/>
        <v>#REF!</v>
      </c>
      <c r="BUR90" s="40" t="e">
        <f t="shared" si="59"/>
        <v>#REF!</v>
      </c>
      <c r="BUS90" s="40" t="e">
        <f t="shared" si="59"/>
        <v>#REF!</v>
      </c>
    </row>
    <row r="91" spans="1901:1917" x14ac:dyDescent="0.25">
      <c r="BUC91" s="23" t="s">
        <v>276</v>
      </c>
      <c r="BUD91" s="23" t="str">
        <f t="shared" ca="1" si="41"/>
        <v>#REF</v>
      </c>
      <c r="BUE91" s="23" t="e">
        <f ca="1" xml:space="preserve"> _xlfn.SHEET(#REF!)</f>
        <v>#REF!</v>
      </c>
      <c r="BUG91" s="23" t="e">
        <f>#REF!</f>
        <v>#REF!</v>
      </c>
      <c r="BUH91" s="41" t="e">
        <f t="shared" ref="BUH91:BUS91" si="60">IF(BUH64-BUH63=0,"",BUH64-BUH63)</f>
        <v>#REF!</v>
      </c>
      <c r="BUI91" s="41" t="e">
        <f t="shared" si="60"/>
        <v>#REF!</v>
      </c>
      <c r="BUJ91" s="41" t="e">
        <f t="shared" si="60"/>
        <v>#REF!</v>
      </c>
      <c r="BUK91" s="41" t="e">
        <f t="shared" si="60"/>
        <v>#REF!</v>
      </c>
      <c r="BUL91" s="41" t="e">
        <f t="shared" si="60"/>
        <v>#REF!</v>
      </c>
      <c r="BUM91" s="41" t="e">
        <f t="shared" si="60"/>
        <v>#REF!</v>
      </c>
      <c r="BUN91" s="41" t="e">
        <f t="shared" si="60"/>
        <v>#REF!</v>
      </c>
      <c r="BUO91" s="41" t="e">
        <f t="shared" si="60"/>
        <v>#REF!</v>
      </c>
      <c r="BUP91" s="41" t="e">
        <f t="shared" si="60"/>
        <v>#REF!</v>
      </c>
      <c r="BUQ91" s="41" t="e">
        <f t="shared" si="60"/>
        <v>#REF!</v>
      </c>
      <c r="BUR91" s="41" t="e">
        <f t="shared" si="60"/>
        <v>#REF!</v>
      </c>
      <c r="BUS91" s="41" t="e">
        <f t="shared" si="60"/>
        <v>#REF!</v>
      </c>
    </row>
    <row r="92" spans="1901:1917" x14ac:dyDescent="0.25">
      <c r="BUC92" s="23" t="s">
        <v>276</v>
      </c>
      <c r="BUD92" s="23" t="str">
        <f ca="1">SUBSTITUTE(MID(_xlfn.FORMULATEXT(BUG92),2,FIND("!",_xlfn.FORMULATEXT(BUG92),1)-2), "'","")</f>
        <v>calc</v>
      </c>
      <c r="BUE92" s="23">
        <f ca="1">_xlfn.SHEET( calc!$NTP$1000000)</f>
        <v>4</v>
      </c>
      <c r="BUG92" s="23">
        <f>calc!$NTP$1000000</f>
        <v>0</v>
      </c>
    </row>
    <row r="93" spans="1901:1917" x14ac:dyDescent="0.25">
      <c r="BUC93" s="23" t="s">
        <v>276</v>
      </c>
      <c r="BUD93" s="23" t="str">
        <f t="shared" ref="BUD93:BUD121" ca="1" si="61">SUBSTITUTE(MID(_xlfn.FORMULATEXT(BUG93),2,FIND("!",_xlfn.FORMULATEXT(BUG93),1)-2), "'","")</f>
        <v>calc</v>
      </c>
      <c r="BUE93" s="23">
        <f ca="1">_xlfn.SHEET( calc!$NTP$1000000)</f>
        <v>4</v>
      </c>
      <c r="BUG93" s="23">
        <f>calc!$NTP$1000000</f>
        <v>0</v>
      </c>
      <c r="BUH93" s="23">
        <f>calc!$T$5</f>
        <v>4501</v>
      </c>
      <c r="BUI93" s="23">
        <f>calc!$U$5</f>
        <v>4800</v>
      </c>
      <c r="BUJ93" s="23">
        <f>calc!$V$5</f>
        <v>4300</v>
      </c>
      <c r="BUK93" s="23">
        <f>calc!$W$5</f>
        <v>5100</v>
      </c>
      <c r="BUL93" s="23">
        <f>calc!$X$5</f>
        <v>4800</v>
      </c>
      <c r="BUM93" s="23">
        <f>calc!$Y$5</f>
        <v>5200</v>
      </c>
      <c r="BUN93" s="23">
        <f>calc!$Z$5</f>
        <v>5100</v>
      </c>
      <c r="BUO93" s="23">
        <f>calc!$AA$5</f>
        <v>4100</v>
      </c>
      <c r="BUP93" s="23">
        <f>calc!$AB$5</f>
        <v>5200</v>
      </c>
      <c r="BUQ93" s="23">
        <f>calc!$AC$5</f>
        <v>5184</v>
      </c>
      <c r="BUR93" s="23">
        <f>calc!$AD$5</f>
        <v>4800</v>
      </c>
      <c r="BUS93" s="23">
        <f>calc!$AE$5</f>
        <v>4625</v>
      </c>
    </row>
    <row r="94" spans="1901:1917" x14ac:dyDescent="0.25">
      <c r="BUC94" s="23" t="s">
        <v>276</v>
      </c>
      <c r="BUD94" s="23" t="str">
        <f t="shared" ca="1" si="61"/>
        <v>calc</v>
      </c>
      <c r="BUE94" s="23">
        <f ca="1">_xlfn.SHEET( calc!$NTP$1000000)</f>
        <v>4</v>
      </c>
      <c r="BUG94" s="23">
        <f>calc!$NTP$1000000</f>
        <v>0</v>
      </c>
      <c r="BUH94" s="23">
        <f>calc!$T$6</f>
        <v>3001</v>
      </c>
      <c r="BUI94" s="23">
        <f>calc!$U$6</f>
        <v>3059</v>
      </c>
      <c r="BUJ94" s="23">
        <f>calc!$V$6</f>
        <v>3040</v>
      </c>
      <c r="BUK94" s="23">
        <f>calc!$W$6</f>
        <v>2974</v>
      </c>
      <c r="BUL94" s="23">
        <f>calc!$X$6</f>
        <v>2979</v>
      </c>
      <c r="BUM94" s="23">
        <f>calc!$Y$6</f>
        <v>2993</v>
      </c>
      <c r="BUN94" s="23">
        <f>calc!$Z$6</f>
        <v>3020</v>
      </c>
      <c r="BUO94" s="23">
        <f>calc!$AA$6</f>
        <v>3087</v>
      </c>
      <c r="BUP94" s="23">
        <f>calc!$AB$6</f>
        <v>3264</v>
      </c>
      <c r="BUQ94" s="23">
        <f>calc!$AC$6</f>
        <v>2939</v>
      </c>
      <c r="BUR94" s="23">
        <f>calc!$AD$6</f>
        <v>2794</v>
      </c>
      <c r="BUS94" s="23">
        <f>calc!$AE$6</f>
        <v>2668</v>
      </c>
    </row>
    <row r="95" spans="1901:1917" x14ac:dyDescent="0.25">
      <c r="BUC95" s="23" t="s">
        <v>276</v>
      </c>
      <c r="BUD95" s="23" t="str">
        <f t="shared" ca="1" si="61"/>
        <v>calc</v>
      </c>
      <c r="BUE95" s="23">
        <f ca="1">_xlfn.SHEET( calc!$NTP$1000000)</f>
        <v>4</v>
      </c>
      <c r="BUG95" s="23">
        <f>calc!$NTP$1000000</f>
        <v>0</v>
      </c>
      <c r="BUH95" s="29" t="s">
        <v>277</v>
      </c>
    </row>
    <row r="96" spans="1901:1917" x14ac:dyDescent="0.25">
      <c r="BUC96" s="23" t="s">
        <v>276</v>
      </c>
      <c r="BUD96" s="23" t="str">
        <f t="shared" ca="1" si="61"/>
        <v>calc</v>
      </c>
      <c r="BUE96" s="23">
        <f ca="1">_xlfn.SHEET( calc!$NTP$1000000)</f>
        <v>4</v>
      </c>
      <c r="BUG96" s="23">
        <f>calc!$NTP$1000000</f>
        <v>0</v>
      </c>
      <c r="BUH96" s="30" t="s">
        <v>95</v>
      </c>
      <c r="BUI96" s="30" t="s">
        <v>95</v>
      </c>
      <c r="BUJ96" s="30" t="s">
        <v>95</v>
      </c>
      <c r="BUK96" s="30" t="s">
        <v>95</v>
      </c>
      <c r="BUL96" s="30" t="s">
        <v>95</v>
      </c>
      <c r="BUM96" s="30" t="s">
        <v>95</v>
      </c>
      <c r="BUN96" s="30" t="s">
        <v>95</v>
      </c>
      <c r="BUO96" s="30" t="s">
        <v>95</v>
      </c>
      <c r="BUP96" s="30" t="s">
        <v>95</v>
      </c>
      <c r="BUQ96" s="30" t="s">
        <v>95</v>
      </c>
      <c r="BUR96" s="30" t="s">
        <v>95</v>
      </c>
      <c r="BUS96" s="30" t="s">
        <v>95</v>
      </c>
    </row>
    <row r="97" spans="1901:1917" x14ac:dyDescent="0.25">
      <c r="BUC97" s="23" t="s">
        <v>276</v>
      </c>
      <c r="BUD97" s="23" t="str">
        <f t="shared" ca="1" si="61"/>
        <v>calc</v>
      </c>
      <c r="BUE97" s="23">
        <f ca="1">_xlfn.SHEET( calc!$NTP$1000000)</f>
        <v>4</v>
      </c>
      <c r="BUG97" s="23">
        <f>calc!$NTP$1000000</f>
        <v>0</v>
      </c>
      <c r="BUH97" s="30" t="str">
        <f>CONCATENATE(BUH96," ",BUH98)</f>
        <v>Green 1</v>
      </c>
      <c r="BUI97" s="30" t="str">
        <f t="shared" ref="BUI97:BUS97" si="62">CONCATENATE(BUI96," ",BUI98)</f>
        <v>Green 2</v>
      </c>
      <c r="BUJ97" s="30" t="str">
        <f t="shared" si="62"/>
        <v>Green 3</v>
      </c>
      <c r="BUK97" s="30" t="str">
        <f t="shared" si="62"/>
        <v>Green 4</v>
      </c>
      <c r="BUL97" s="30" t="str">
        <f t="shared" si="62"/>
        <v>Green 5</v>
      </c>
      <c r="BUM97" s="30" t="str">
        <f t="shared" si="62"/>
        <v>Green 6</v>
      </c>
      <c r="BUN97" s="30" t="str">
        <f t="shared" si="62"/>
        <v>Green 7</v>
      </c>
      <c r="BUO97" s="30" t="str">
        <f t="shared" si="62"/>
        <v>Green 8</v>
      </c>
      <c r="BUP97" s="30" t="str">
        <f t="shared" si="62"/>
        <v>Green 9</v>
      </c>
      <c r="BUQ97" s="30" t="str">
        <f t="shared" si="62"/>
        <v>Green 10</v>
      </c>
      <c r="BUR97" s="30" t="str">
        <f t="shared" si="62"/>
        <v>Green 11</v>
      </c>
      <c r="BUS97" s="30" t="str">
        <f t="shared" si="62"/>
        <v>Green 12</v>
      </c>
    </row>
    <row r="98" spans="1901:1917" x14ac:dyDescent="0.25">
      <c r="BUC98" s="23" t="s">
        <v>276</v>
      </c>
      <c r="BUD98" s="23" t="str">
        <f t="shared" ca="1" si="61"/>
        <v>calc</v>
      </c>
      <c r="BUE98" s="23">
        <f ca="1">_xlfn.SHEET( calc!$NTP$1000000)</f>
        <v>4</v>
      </c>
      <c r="BUG98" s="23">
        <f>calc!$NTP$1000000</f>
        <v>0</v>
      </c>
      <c r="BUH98" s="31">
        <v>1</v>
      </c>
      <c r="BUI98" s="31">
        <f t="shared" ref="BUI98:BUS98" si="63">BUH98+1</f>
        <v>2</v>
      </c>
      <c r="BUJ98" s="31">
        <f t="shared" si="63"/>
        <v>3</v>
      </c>
      <c r="BUK98" s="31">
        <f t="shared" si="63"/>
        <v>4</v>
      </c>
      <c r="BUL98" s="31">
        <f t="shared" si="63"/>
        <v>5</v>
      </c>
      <c r="BUM98" s="31">
        <f t="shared" si="63"/>
        <v>6</v>
      </c>
      <c r="BUN98" s="31">
        <f t="shared" si="63"/>
        <v>7</v>
      </c>
      <c r="BUO98" s="31">
        <f t="shared" si="63"/>
        <v>8</v>
      </c>
      <c r="BUP98" s="31">
        <f t="shared" si="63"/>
        <v>9</v>
      </c>
      <c r="BUQ98" s="31">
        <f t="shared" si="63"/>
        <v>10</v>
      </c>
      <c r="BUR98" s="31">
        <f t="shared" si="63"/>
        <v>11</v>
      </c>
      <c r="BUS98" s="31">
        <f t="shared" si="63"/>
        <v>12</v>
      </c>
    </row>
    <row r="99" spans="1901:1917" x14ac:dyDescent="0.25">
      <c r="BUC99" s="23" t="s">
        <v>276</v>
      </c>
      <c r="BUD99" s="23" t="str">
        <f t="shared" ca="1" si="61"/>
        <v>calc</v>
      </c>
      <c r="BUE99" s="23">
        <f ca="1">_xlfn.SHEET( calc!$NTP$1000000)</f>
        <v>4</v>
      </c>
      <c r="BUG99" s="23">
        <f>calc!$NTP$1000000</f>
        <v>0</v>
      </c>
      <c r="BUH99" s="31">
        <f>BUH98</f>
        <v>1</v>
      </c>
      <c r="BUI99" s="31">
        <f t="shared" ref="BUI99:BUS99" si="64">BUI98</f>
        <v>2</v>
      </c>
      <c r="BUJ99" s="31">
        <f t="shared" si="64"/>
        <v>3</v>
      </c>
      <c r="BUK99" s="31">
        <f t="shared" si="64"/>
        <v>4</v>
      </c>
      <c r="BUL99" s="31">
        <f t="shared" si="64"/>
        <v>5</v>
      </c>
      <c r="BUM99" s="31">
        <f t="shared" si="64"/>
        <v>6</v>
      </c>
      <c r="BUN99" s="31">
        <f t="shared" si="64"/>
        <v>7</v>
      </c>
      <c r="BUO99" s="31">
        <f t="shared" si="64"/>
        <v>8</v>
      </c>
      <c r="BUP99" s="31">
        <f t="shared" si="64"/>
        <v>9</v>
      </c>
      <c r="BUQ99" s="31">
        <f t="shared" si="64"/>
        <v>10</v>
      </c>
      <c r="BUR99" s="31">
        <f t="shared" si="64"/>
        <v>11</v>
      </c>
      <c r="BUS99" s="31">
        <f t="shared" si="64"/>
        <v>12</v>
      </c>
    </row>
    <row r="100" spans="1901:1917" x14ac:dyDescent="0.25">
      <c r="BUC100" s="23" t="s">
        <v>276</v>
      </c>
      <c r="BUD100" s="23" t="str">
        <f t="shared" ca="1" si="61"/>
        <v>calc</v>
      </c>
      <c r="BUE100" s="23">
        <f ca="1">_xlfn.SHEET( calc!$NTP$1000000)</f>
        <v>4</v>
      </c>
      <c r="BUG100" s="23">
        <f>calc!$NTP$1000000</f>
        <v>0</v>
      </c>
      <c r="BUH100" s="31">
        <f t="shared" ref="BUH100:BUS100" si="65">IF(BUH94&gt;BUH93,BUH93,0)</f>
        <v>0</v>
      </c>
      <c r="BUI100" s="31">
        <f t="shared" si="65"/>
        <v>0</v>
      </c>
      <c r="BUJ100" s="31">
        <f t="shared" si="65"/>
        <v>0</v>
      </c>
      <c r="BUK100" s="31">
        <f t="shared" si="65"/>
        <v>0</v>
      </c>
      <c r="BUL100" s="31">
        <f t="shared" si="65"/>
        <v>0</v>
      </c>
      <c r="BUM100" s="31">
        <f t="shared" si="65"/>
        <v>0</v>
      </c>
      <c r="BUN100" s="31">
        <f t="shared" si="65"/>
        <v>0</v>
      </c>
      <c r="BUO100" s="31">
        <f t="shared" si="65"/>
        <v>0</v>
      </c>
      <c r="BUP100" s="31">
        <f t="shared" si="65"/>
        <v>0</v>
      </c>
      <c r="BUQ100" s="31">
        <f t="shared" si="65"/>
        <v>0</v>
      </c>
      <c r="BUR100" s="31">
        <f t="shared" si="65"/>
        <v>0</v>
      </c>
      <c r="BUS100" s="31">
        <f t="shared" si="65"/>
        <v>0</v>
      </c>
    </row>
    <row r="101" spans="1901:1917" x14ac:dyDescent="0.25">
      <c r="BUC101" s="23" t="s">
        <v>276</v>
      </c>
      <c r="BUD101" s="23" t="str">
        <f t="shared" ca="1" si="61"/>
        <v>calc</v>
      </c>
      <c r="BUE101" s="23">
        <f ca="1">_xlfn.SHEET( calc!$NTP$1000000)</f>
        <v>4</v>
      </c>
      <c r="BUG101" s="23">
        <f>calc!$NTP$1000000</f>
        <v>0</v>
      </c>
      <c r="BUH101" s="31">
        <f t="shared" ref="BUH101:BUS101" si="66">IF(BUH94&gt;BUH93,BUH94,0)</f>
        <v>0</v>
      </c>
      <c r="BUI101" s="31">
        <f t="shared" si="66"/>
        <v>0</v>
      </c>
      <c r="BUJ101" s="31">
        <f t="shared" si="66"/>
        <v>0</v>
      </c>
      <c r="BUK101" s="31">
        <f t="shared" si="66"/>
        <v>0</v>
      </c>
      <c r="BUL101" s="31">
        <f t="shared" si="66"/>
        <v>0</v>
      </c>
      <c r="BUM101" s="31">
        <f t="shared" si="66"/>
        <v>0</v>
      </c>
      <c r="BUN101" s="31">
        <f t="shared" si="66"/>
        <v>0</v>
      </c>
      <c r="BUO101" s="31">
        <f t="shared" si="66"/>
        <v>0</v>
      </c>
      <c r="BUP101" s="31">
        <f t="shared" si="66"/>
        <v>0</v>
      </c>
      <c r="BUQ101" s="31">
        <f t="shared" si="66"/>
        <v>0</v>
      </c>
      <c r="BUR101" s="31">
        <f t="shared" si="66"/>
        <v>0</v>
      </c>
      <c r="BUS101" s="31">
        <f t="shared" si="66"/>
        <v>0</v>
      </c>
    </row>
    <row r="102" spans="1901:1917" x14ac:dyDescent="0.25">
      <c r="BUC102" s="23" t="s">
        <v>276</v>
      </c>
      <c r="BUD102" s="23" t="str">
        <f t="shared" ca="1" si="61"/>
        <v>calc</v>
      </c>
      <c r="BUE102" s="23">
        <f ca="1">_xlfn.SHEET( calc!$NTP$1000000)</f>
        <v>4</v>
      </c>
      <c r="BUG102" s="23">
        <f>calc!$NTP$1000000</f>
        <v>0</v>
      </c>
      <c r="BUH102" s="32" t="s">
        <v>278</v>
      </c>
      <c r="BUI102" s="32" t="s">
        <v>278</v>
      </c>
      <c r="BUJ102" s="32" t="s">
        <v>278</v>
      </c>
      <c r="BUK102" s="32" t="s">
        <v>278</v>
      </c>
      <c r="BUL102" s="32" t="s">
        <v>278</v>
      </c>
      <c r="BUM102" s="32" t="s">
        <v>278</v>
      </c>
      <c r="BUN102" s="32" t="s">
        <v>278</v>
      </c>
      <c r="BUO102" s="32" t="s">
        <v>278</v>
      </c>
      <c r="BUP102" s="32" t="s">
        <v>278</v>
      </c>
      <c r="BUQ102" s="32" t="s">
        <v>278</v>
      </c>
      <c r="BUR102" s="32" t="s">
        <v>278</v>
      </c>
      <c r="BUS102" s="32" t="s">
        <v>278</v>
      </c>
    </row>
    <row r="103" spans="1901:1917" x14ac:dyDescent="0.25">
      <c r="BUC103" s="23" t="s">
        <v>276</v>
      </c>
      <c r="BUD103" s="23" t="str">
        <f t="shared" ca="1" si="61"/>
        <v>calc</v>
      </c>
      <c r="BUE103" s="23">
        <f ca="1">_xlfn.SHEET( calc!$NTP$1000000)</f>
        <v>4</v>
      </c>
      <c r="BUG103" s="23">
        <f>calc!$NTP$1000000</f>
        <v>0</v>
      </c>
      <c r="BUH103" s="32" t="str">
        <f>CONCATENATE(BUH102," ",BUH104)</f>
        <v>Red 1</v>
      </c>
      <c r="BUI103" s="32" t="str">
        <f t="shared" ref="BUI103:BUS103" si="67">CONCATENATE(BUI102," ",BUI104)</f>
        <v>Red 2</v>
      </c>
      <c r="BUJ103" s="32" t="str">
        <f t="shared" si="67"/>
        <v>Red 3</v>
      </c>
      <c r="BUK103" s="32" t="str">
        <f t="shared" si="67"/>
        <v>Red 4</v>
      </c>
      <c r="BUL103" s="32" t="str">
        <f t="shared" si="67"/>
        <v>Red 5</v>
      </c>
      <c r="BUM103" s="32" t="str">
        <f t="shared" si="67"/>
        <v>Red 6</v>
      </c>
      <c r="BUN103" s="32" t="str">
        <f t="shared" si="67"/>
        <v>Red 7</v>
      </c>
      <c r="BUO103" s="32" t="str">
        <f t="shared" si="67"/>
        <v>Red 8</v>
      </c>
      <c r="BUP103" s="32" t="str">
        <f t="shared" si="67"/>
        <v>Red 9</v>
      </c>
      <c r="BUQ103" s="32" t="str">
        <f t="shared" si="67"/>
        <v>Red 10</v>
      </c>
      <c r="BUR103" s="32" t="str">
        <f t="shared" si="67"/>
        <v>Red 11</v>
      </c>
      <c r="BUS103" s="32" t="str">
        <f t="shared" si="67"/>
        <v>Red 12</v>
      </c>
    </row>
    <row r="104" spans="1901:1917" x14ac:dyDescent="0.25">
      <c r="BUC104" s="23" t="s">
        <v>276</v>
      </c>
      <c r="BUD104" s="23" t="str">
        <f t="shared" ca="1" si="61"/>
        <v>calc</v>
      </c>
      <c r="BUE104" s="23">
        <f ca="1">_xlfn.SHEET( calc!$NTP$1000000)</f>
        <v>4</v>
      </c>
      <c r="BUG104" s="23">
        <f>calc!$NTP$1000000</f>
        <v>0</v>
      </c>
      <c r="BUH104" s="33">
        <f>BUH98</f>
        <v>1</v>
      </c>
      <c r="BUI104" s="33">
        <f t="shared" ref="BUI104:BUS104" si="68">BUI98</f>
        <v>2</v>
      </c>
      <c r="BUJ104" s="33">
        <f t="shared" si="68"/>
        <v>3</v>
      </c>
      <c r="BUK104" s="33">
        <f t="shared" si="68"/>
        <v>4</v>
      </c>
      <c r="BUL104" s="33">
        <f t="shared" si="68"/>
        <v>5</v>
      </c>
      <c r="BUM104" s="33">
        <f t="shared" si="68"/>
        <v>6</v>
      </c>
      <c r="BUN104" s="33">
        <f t="shared" si="68"/>
        <v>7</v>
      </c>
      <c r="BUO104" s="33">
        <f t="shared" si="68"/>
        <v>8</v>
      </c>
      <c r="BUP104" s="33">
        <f t="shared" si="68"/>
        <v>9</v>
      </c>
      <c r="BUQ104" s="33">
        <f t="shared" si="68"/>
        <v>10</v>
      </c>
      <c r="BUR104" s="33">
        <f t="shared" si="68"/>
        <v>11</v>
      </c>
      <c r="BUS104" s="33">
        <f t="shared" si="68"/>
        <v>12</v>
      </c>
    </row>
    <row r="105" spans="1901:1917" x14ac:dyDescent="0.25">
      <c r="BUC105" s="23" t="s">
        <v>276</v>
      </c>
      <c r="BUD105" s="23" t="str">
        <f t="shared" ca="1" si="61"/>
        <v>calc</v>
      </c>
      <c r="BUE105" s="23">
        <f ca="1">_xlfn.SHEET( calc!$NTP$1000000)</f>
        <v>4</v>
      </c>
      <c r="BUG105" s="23">
        <f>calc!$NTP$1000000</f>
        <v>0</v>
      </c>
      <c r="BUH105" s="33">
        <f>BUH98</f>
        <v>1</v>
      </c>
      <c r="BUI105" s="33">
        <f t="shared" ref="BUI105:BUS105" si="69">BUI98</f>
        <v>2</v>
      </c>
      <c r="BUJ105" s="33">
        <f t="shared" si="69"/>
        <v>3</v>
      </c>
      <c r="BUK105" s="33">
        <f t="shared" si="69"/>
        <v>4</v>
      </c>
      <c r="BUL105" s="33">
        <f t="shared" si="69"/>
        <v>5</v>
      </c>
      <c r="BUM105" s="33">
        <f t="shared" si="69"/>
        <v>6</v>
      </c>
      <c r="BUN105" s="33">
        <f t="shared" si="69"/>
        <v>7</v>
      </c>
      <c r="BUO105" s="33">
        <f t="shared" si="69"/>
        <v>8</v>
      </c>
      <c r="BUP105" s="33">
        <f t="shared" si="69"/>
        <v>9</v>
      </c>
      <c r="BUQ105" s="33">
        <f t="shared" si="69"/>
        <v>10</v>
      </c>
      <c r="BUR105" s="33">
        <f t="shared" si="69"/>
        <v>11</v>
      </c>
      <c r="BUS105" s="33">
        <f t="shared" si="69"/>
        <v>12</v>
      </c>
    </row>
    <row r="106" spans="1901:1917" x14ac:dyDescent="0.25">
      <c r="BUC106" s="23" t="s">
        <v>276</v>
      </c>
      <c r="BUD106" s="23" t="str">
        <f t="shared" ca="1" si="61"/>
        <v>calc</v>
      </c>
      <c r="BUE106" s="23">
        <f ca="1">_xlfn.SHEET( calc!$NTP$1000000)</f>
        <v>4</v>
      </c>
      <c r="BUG106" s="23">
        <f>calc!$NTP$1000000</f>
        <v>0</v>
      </c>
      <c r="BUH106" s="33">
        <f t="shared" ref="BUH106:BUS106" si="70">IF(BUH93&gt;BUH94,BUH93,0)</f>
        <v>4501</v>
      </c>
      <c r="BUI106" s="33">
        <f t="shared" si="70"/>
        <v>4800</v>
      </c>
      <c r="BUJ106" s="33">
        <f t="shared" si="70"/>
        <v>4300</v>
      </c>
      <c r="BUK106" s="33">
        <f t="shared" si="70"/>
        <v>5100</v>
      </c>
      <c r="BUL106" s="33">
        <f t="shared" si="70"/>
        <v>4800</v>
      </c>
      <c r="BUM106" s="33">
        <f t="shared" si="70"/>
        <v>5200</v>
      </c>
      <c r="BUN106" s="33">
        <f t="shared" si="70"/>
        <v>5100</v>
      </c>
      <c r="BUO106" s="33">
        <f t="shared" si="70"/>
        <v>4100</v>
      </c>
      <c r="BUP106" s="33">
        <f t="shared" si="70"/>
        <v>5200</v>
      </c>
      <c r="BUQ106" s="33">
        <f t="shared" si="70"/>
        <v>5184</v>
      </c>
      <c r="BUR106" s="33">
        <f t="shared" si="70"/>
        <v>4800</v>
      </c>
      <c r="BUS106" s="33">
        <f t="shared" si="70"/>
        <v>4625</v>
      </c>
    </row>
    <row r="107" spans="1901:1917" x14ac:dyDescent="0.25">
      <c r="BUC107" s="23" t="s">
        <v>276</v>
      </c>
      <c r="BUD107" s="23" t="str">
        <f t="shared" ca="1" si="61"/>
        <v>calc</v>
      </c>
      <c r="BUE107" s="23">
        <f ca="1">_xlfn.SHEET( calc!$NTP$1000000)</f>
        <v>4</v>
      </c>
      <c r="BUG107" s="23">
        <f>calc!$NTP$1000000</f>
        <v>0</v>
      </c>
      <c r="BUH107" s="33">
        <f t="shared" ref="BUH107:BUS107" si="71">IF(BUH93&gt;BUH94,BUH94,0)</f>
        <v>3001</v>
      </c>
      <c r="BUI107" s="33">
        <f t="shared" si="71"/>
        <v>3059</v>
      </c>
      <c r="BUJ107" s="33">
        <f t="shared" si="71"/>
        <v>3040</v>
      </c>
      <c r="BUK107" s="33">
        <f t="shared" si="71"/>
        <v>2974</v>
      </c>
      <c r="BUL107" s="33">
        <f t="shared" si="71"/>
        <v>2979</v>
      </c>
      <c r="BUM107" s="33">
        <f t="shared" si="71"/>
        <v>2993</v>
      </c>
      <c r="BUN107" s="33">
        <f t="shared" si="71"/>
        <v>3020</v>
      </c>
      <c r="BUO107" s="33">
        <f t="shared" si="71"/>
        <v>3087</v>
      </c>
      <c r="BUP107" s="33">
        <f t="shared" si="71"/>
        <v>3264</v>
      </c>
      <c r="BUQ107" s="33">
        <f t="shared" si="71"/>
        <v>2939</v>
      </c>
      <c r="BUR107" s="33">
        <f t="shared" si="71"/>
        <v>2794</v>
      </c>
      <c r="BUS107" s="33">
        <f t="shared" si="71"/>
        <v>2668</v>
      </c>
    </row>
    <row r="108" spans="1901:1917" x14ac:dyDescent="0.25">
      <c r="BUC108" s="23" t="s">
        <v>276</v>
      </c>
      <c r="BUD108" s="23" t="str">
        <f t="shared" ca="1" si="61"/>
        <v>calc</v>
      </c>
      <c r="BUE108" s="23">
        <f ca="1">_xlfn.SHEET( calc!$NTP$1000000)</f>
        <v>4</v>
      </c>
      <c r="BUG108" s="23">
        <f>calc!$NTP$1000000</f>
        <v>0</v>
      </c>
      <c r="BUH108" s="34" t="s">
        <v>279</v>
      </c>
      <c r="BUI108" s="34" t="s">
        <v>279</v>
      </c>
      <c r="BUJ108" s="34" t="s">
        <v>279</v>
      </c>
      <c r="BUK108" s="34" t="s">
        <v>279</v>
      </c>
      <c r="BUL108" s="34" t="s">
        <v>279</v>
      </c>
      <c r="BUM108" s="34" t="s">
        <v>279</v>
      </c>
      <c r="BUN108" s="34" t="s">
        <v>279</v>
      </c>
      <c r="BUO108" s="34" t="s">
        <v>279</v>
      </c>
      <c r="BUP108" s="34" t="s">
        <v>279</v>
      </c>
      <c r="BUQ108" s="34" t="s">
        <v>279</v>
      </c>
      <c r="BUR108" s="34" t="s">
        <v>279</v>
      </c>
      <c r="BUS108" s="34" t="s">
        <v>279</v>
      </c>
    </row>
    <row r="109" spans="1901:1917" x14ac:dyDescent="0.25">
      <c r="BUC109" s="23" t="s">
        <v>276</v>
      </c>
      <c r="BUD109" s="23" t="str">
        <f t="shared" ca="1" si="61"/>
        <v>calc</v>
      </c>
      <c r="BUE109" s="23">
        <f ca="1">_xlfn.SHEET( calc!$NTP$1000000)</f>
        <v>4</v>
      </c>
      <c r="BUG109" s="23">
        <f>calc!$NTP$1000000</f>
        <v>0</v>
      </c>
      <c r="BUH109" s="34" t="str">
        <f>CONCATENATE(BUH108," ",BUH98)</f>
        <v>Actual 1</v>
      </c>
      <c r="BUI109" s="34" t="str">
        <f t="shared" ref="BUI109:BUS109" si="72">CONCATENATE(BUI108," ",BUI98)</f>
        <v>Actual 2</v>
      </c>
      <c r="BUJ109" s="34" t="str">
        <f t="shared" si="72"/>
        <v>Actual 3</v>
      </c>
      <c r="BUK109" s="34" t="str">
        <f t="shared" si="72"/>
        <v>Actual 4</v>
      </c>
      <c r="BUL109" s="34" t="str">
        <f t="shared" si="72"/>
        <v>Actual 5</v>
      </c>
      <c r="BUM109" s="34" t="str">
        <f t="shared" si="72"/>
        <v>Actual 6</v>
      </c>
      <c r="BUN109" s="34" t="str">
        <f t="shared" si="72"/>
        <v>Actual 7</v>
      </c>
      <c r="BUO109" s="34" t="str">
        <f t="shared" si="72"/>
        <v>Actual 8</v>
      </c>
      <c r="BUP109" s="34" t="str">
        <f t="shared" si="72"/>
        <v>Actual 9</v>
      </c>
      <c r="BUQ109" s="34" t="str">
        <f t="shared" si="72"/>
        <v>Actual 10</v>
      </c>
      <c r="BUR109" s="34" t="str">
        <f t="shared" si="72"/>
        <v>Actual 11</v>
      </c>
      <c r="BUS109" s="34" t="str">
        <f t="shared" si="72"/>
        <v>Actual 12</v>
      </c>
    </row>
    <row r="110" spans="1901:1917" x14ac:dyDescent="0.25">
      <c r="BUC110" s="23" t="s">
        <v>276</v>
      </c>
      <c r="BUD110" s="23" t="str">
        <f t="shared" ca="1" si="61"/>
        <v>calc</v>
      </c>
      <c r="BUE110" s="23">
        <f ca="1">_xlfn.SHEET( calc!$NTP$1000000)</f>
        <v>4</v>
      </c>
      <c r="BUG110" s="23">
        <f>calc!$NTP$1000000</f>
        <v>0</v>
      </c>
      <c r="BUH110" s="35">
        <f>BUH98-0.25</f>
        <v>0.75</v>
      </c>
      <c r="BUI110" s="35">
        <f t="shared" ref="BUI110:BUS110" si="73">BUI98-0.25</f>
        <v>1.75</v>
      </c>
      <c r="BUJ110" s="35">
        <f t="shared" si="73"/>
        <v>2.75</v>
      </c>
      <c r="BUK110" s="35">
        <f t="shared" si="73"/>
        <v>3.75</v>
      </c>
      <c r="BUL110" s="35">
        <f t="shared" si="73"/>
        <v>4.75</v>
      </c>
      <c r="BUM110" s="35">
        <f t="shared" si="73"/>
        <v>5.75</v>
      </c>
      <c r="BUN110" s="35">
        <f t="shared" si="73"/>
        <v>6.75</v>
      </c>
      <c r="BUO110" s="35">
        <f t="shared" si="73"/>
        <v>7.75</v>
      </c>
      <c r="BUP110" s="35">
        <f t="shared" si="73"/>
        <v>8.75</v>
      </c>
      <c r="BUQ110" s="35">
        <f t="shared" si="73"/>
        <v>9.75</v>
      </c>
      <c r="BUR110" s="35">
        <f t="shared" si="73"/>
        <v>10.75</v>
      </c>
      <c r="BUS110" s="35">
        <f t="shared" si="73"/>
        <v>11.75</v>
      </c>
    </row>
    <row r="111" spans="1901:1917" x14ac:dyDescent="0.25">
      <c r="BUC111" s="23" t="s">
        <v>276</v>
      </c>
      <c r="BUD111" s="23" t="str">
        <f t="shared" ca="1" si="61"/>
        <v>calc</v>
      </c>
      <c r="BUE111" s="23">
        <f ca="1">_xlfn.SHEET( calc!$NTP$1000000)</f>
        <v>4</v>
      </c>
      <c r="BUG111" s="23">
        <f>calc!$NTP$1000000</f>
        <v>0</v>
      </c>
      <c r="BUH111" s="35">
        <f>BUH98-0.25</f>
        <v>0.75</v>
      </c>
      <c r="BUI111" s="35">
        <f t="shared" ref="BUI111:BUS111" si="74">BUI98-0.25</f>
        <v>1.75</v>
      </c>
      <c r="BUJ111" s="35">
        <f t="shared" si="74"/>
        <v>2.75</v>
      </c>
      <c r="BUK111" s="35">
        <f t="shared" si="74"/>
        <v>3.75</v>
      </c>
      <c r="BUL111" s="35">
        <f t="shared" si="74"/>
        <v>4.75</v>
      </c>
      <c r="BUM111" s="35">
        <f t="shared" si="74"/>
        <v>5.75</v>
      </c>
      <c r="BUN111" s="35">
        <f t="shared" si="74"/>
        <v>6.75</v>
      </c>
      <c r="BUO111" s="35">
        <f t="shared" si="74"/>
        <v>7.75</v>
      </c>
      <c r="BUP111" s="35">
        <f t="shared" si="74"/>
        <v>8.75</v>
      </c>
      <c r="BUQ111" s="35">
        <f t="shared" si="74"/>
        <v>9.75</v>
      </c>
      <c r="BUR111" s="35">
        <f t="shared" si="74"/>
        <v>10.75</v>
      </c>
      <c r="BUS111" s="35">
        <f t="shared" si="74"/>
        <v>11.75</v>
      </c>
    </row>
    <row r="112" spans="1901:1917" x14ac:dyDescent="0.25">
      <c r="BUC112" s="23" t="s">
        <v>276</v>
      </c>
      <c r="BUD112" s="23" t="str">
        <f t="shared" ca="1" si="61"/>
        <v>calc</v>
      </c>
      <c r="BUE112" s="23">
        <f ca="1">_xlfn.SHEET( calc!$NTP$1000000)</f>
        <v>4</v>
      </c>
      <c r="BUG112" s="23">
        <f>calc!$NTP$1000000</f>
        <v>0</v>
      </c>
      <c r="BUH112" s="35">
        <v>0</v>
      </c>
      <c r="BUI112" s="35">
        <v>0</v>
      </c>
      <c r="BUJ112" s="35">
        <v>0</v>
      </c>
      <c r="BUK112" s="35">
        <v>0</v>
      </c>
      <c r="BUL112" s="35">
        <v>0</v>
      </c>
      <c r="BUM112" s="35">
        <v>0</v>
      </c>
      <c r="BUN112" s="35">
        <v>0</v>
      </c>
      <c r="BUO112" s="35">
        <v>0</v>
      </c>
      <c r="BUP112" s="35">
        <v>0</v>
      </c>
      <c r="BUQ112" s="35">
        <v>0</v>
      </c>
      <c r="BUR112" s="35">
        <v>0</v>
      </c>
      <c r="BUS112" s="35">
        <v>0</v>
      </c>
    </row>
    <row r="113" spans="1901:1917" x14ac:dyDescent="0.25">
      <c r="BUC113" s="23" t="s">
        <v>276</v>
      </c>
      <c r="BUD113" s="23" t="str">
        <f t="shared" ca="1" si="61"/>
        <v>calc</v>
      </c>
      <c r="BUE113" s="23">
        <f ca="1">_xlfn.SHEET( calc!$NTP$1000000)</f>
        <v>4</v>
      </c>
      <c r="BUG113" s="23">
        <f>calc!$NTP$1000000</f>
        <v>0</v>
      </c>
      <c r="BUH113" s="35">
        <f t="shared" ref="BUH113:BUS113" si="75">IF(BUH94=0,"",BUH94)</f>
        <v>3001</v>
      </c>
      <c r="BUI113" s="35">
        <f t="shared" si="75"/>
        <v>3059</v>
      </c>
      <c r="BUJ113" s="35">
        <f t="shared" si="75"/>
        <v>3040</v>
      </c>
      <c r="BUK113" s="35">
        <f t="shared" si="75"/>
        <v>2974</v>
      </c>
      <c r="BUL113" s="35">
        <f t="shared" si="75"/>
        <v>2979</v>
      </c>
      <c r="BUM113" s="35">
        <f t="shared" si="75"/>
        <v>2993</v>
      </c>
      <c r="BUN113" s="35">
        <f t="shared" si="75"/>
        <v>3020</v>
      </c>
      <c r="BUO113" s="35">
        <f t="shared" si="75"/>
        <v>3087</v>
      </c>
      <c r="BUP113" s="35">
        <f t="shared" si="75"/>
        <v>3264</v>
      </c>
      <c r="BUQ113" s="35">
        <f t="shared" si="75"/>
        <v>2939</v>
      </c>
      <c r="BUR113" s="35">
        <f t="shared" si="75"/>
        <v>2794</v>
      </c>
      <c r="BUS113" s="35">
        <f t="shared" si="75"/>
        <v>2668</v>
      </c>
    </row>
    <row r="114" spans="1901:1917" x14ac:dyDescent="0.25">
      <c r="BUC114" s="23" t="s">
        <v>276</v>
      </c>
      <c r="BUD114" s="23" t="str">
        <f t="shared" ca="1" si="61"/>
        <v>calc</v>
      </c>
      <c r="BUE114" s="23">
        <f ca="1">_xlfn.SHEET( calc!$NTP$1000000)</f>
        <v>4</v>
      </c>
      <c r="BUG114" s="23">
        <f>calc!$NTP$1000000</f>
        <v>0</v>
      </c>
      <c r="BUH114" s="36" t="s">
        <v>280</v>
      </c>
      <c r="BUI114" s="36" t="s">
        <v>280</v>
      </c>
      <c r="BUJ114" s="36" t="s">
        <v>280</v>
      </c>
      <c r="BUK114" s="36" t="s">
        <v>280</v>
      </c>
      <c r="BUL114" s="36" t="s">
        <v>280</v>
      </c>
      <c r="BUM114" s="36" t="s">
        <v>280</v>
      </c>
      <c r="BUN114" s="36" t="s">
        <v>280</v>
      </c>
      <c r="BUO114" s="36" t="s">
        <v>280</v>
      </c>
      <c r="BUP114" s="36" t="s">
        <v>280</v>
      </c>
      <c r="BUQ114" s="36" t="s">
        <v>280</v>
      </c>
      <c r="BUR114" s="36" t="s">
        <v>280</v>
      </c>
      <c r="BUS114" s="36" t="s">
        <v>280</v>
      </c>
    </row>
    <row r="115" spans="1901:1917" x14ac:dyDescent="0.25">
      <c r="BUC115" s="23" t="s">
        <v>276</v>
      </c>
      <c r="BUD115" s="23" t="str">
        <f t="shared" ca="1" si="61"/>
        <v>calc</v>
      </c>
      <c r="BUE115" s="23">
        <f ca="1">_xlfn.SHEET( calc!$NTP$1000000)</f>
        <v>4</v>
      </c>
      <c r="BUG115" s="23">
        <f>calc!$NTP$1000000</f>
        <v>0</v>
      </c>
      <c r="BUH115" s="37">
        <f>BUH98-0.23</f>
        <v>0.77</v>
      </c>
      <c r="BUI115" s="37">
        <f t="shared" ref="BUI115:BUS115" si="76">BUI98+0.22</f>
        <v>2.2200000000000002</v>
      </c>
      <c r="BUJ115" s="37">
        <f t="shared" si="76"/>
        <v>3.22</v>
      </c>
      <c r="BUK115" s="37">
        <f t="shared" si="76"/>
        <v>4.22</v>
      </c>
      <c r="BUL115" s="37">
        <f t="shared" si="76"/>
        <v>5.22</v>
      </c>
      <c r="BUM115" s="37">
        <f t="shared" si="76"/>
        <v>6.22</v>
      </c>
      <c r="BUN115" s="37">
        <f t="shared" si="76"/>
        <v>7.22</v>
      </c>
      <c r="BUO115" s="37">
        <f t="shared" si="76"/>
        <v>8.2200000000000006</v>
      </c>
      <c r="BUP115" s="37">
        <f t="shared" si="76"/>
        <v>9.2200000000000006</v>
      </c>
      <c r="BUQ115" s="37">
        <f t="shared" si="76"/>
        <v>10.220000000000001</v>
      </c>
      <c r="BUR115" s="37">
        <f t="shared" si="76"/>
        <v>11.22</v>
      </c>
      <c r="BUS115" s="37">
        <f t="shared" si="76"/>
        <v>12.22</v>
      </c>
    </row>
    <row r="116" spans="1901:1917" x14ac:dyDescent="0.25">
      <c r="BUC116" s="23" t="s">
        <v>276</v>
      </c>
      <c r="BUD116" s="23" t="str">
        <f t="shared" ca="1" si="61"/>
        <v>calc</v>
      </c>
      <c r="BUE116" s="23">
        <f ca="1">_xlfn.SHEET( calc!$NTP$1000000)</f>
        <v>4</v>
      </c>
      <c r="BUG116" s="23">
        <f>calc!$NTP$1000000</f>
        <v>0</v>
      </c>
      <c r="BUH116" s="37">
        <v>0</v>
      </c>
      <c r="BUI116" s="37">
        <v>0</v>
      </c>
      <c r="BUJ116" s="37">
        <v>0</v>
      </c>
      <c r="BUK116" s="37">
        <v>0</v>
      </c>
      <c r="BUL116" s="37">
        <v>0</v>
      </c>
      <c r="BUM116" s="37">
        <v>0</v>
      </c>
      <c r="BUN116" s="37">
        <v>0</v>
      </c>
      <c r="BUO116" s="37">
        <v>0</v>
      </c>
      <c r="BUP116" s="37">
        <v>0</v>
      </c>
      <c r="BUQ116" s="37">
        <v>0</v>
      </c>
      <c r="BUR116" s="37">
        <v>0</v>
      </c>
      <c r="BUS116" s="37">
        <v>0</v>
      </c>
    </row>
    <row r="117" spans="1901:1917" x14ac:dyDescent="0.25">
      <c r="BUC117" s="23" t="s">
        <v>276</v>
      </c>
      <c r="BUD117" s="23" t="str">
        <f t="shared" ca="1" si="61"/>
        <v>calc</v>
      </c>
      <c r="BUE117" s="23">
        <f ca="1">_xlfn.SHEET( calc!$NTP$1000000)</f>
        <v>4</v>
      </c>
      <c r="BUG117" s="23">
        <f>calc!$NTP$1000000</f>
        <v>0</v>
      </c>
      <c r="BUH117" s="38" t="s">
        <v>281</v>
      </c>
      <c r="BUI117" s="38" t="s">
        <v>281</v>
      </c>
      <c r="BUJ117" s="38" t="s">
        <v>281</v>
      </c>
      <c r="BUK117" s="38" t="s">
        <v>281</v>
      </c>
      <c r="BUL117" s="38" t="s">
        <v>281</v>
      </c>
      <c r="BUM117" s="38" t="s">
        <v>281</v>
      </c>
      <c r="BUN117" s="38" t="s">
        <v>281</v>
      </c>
      <c r="BUO117" s="38" t="s">
        <v>281</v>
      </c>
      <c r="BUP117" s="38" t="s">
        <v>281</v>
      </c>
      <c r="BUQ117" s="38" t="s">
        <v>281</v>
      </c>
      <c r="BUR117" s="38" t="s">
        <v>281</v>
      </c>
      <c r="BUS117" s="38" t="s">
        <v>281</v>
      </c>
    </row>
    <row r="118" spans="1901:1917" x14ac:dyDescent="0.25">
      <c r="BUC118" s="23" t="s">
        <v>276</v>
      </c>
      <c r="BUD118" s="23" t="str">
        <f t="shared" ca="1" si="61"/>
        <v>calc</v>
      </c>
      <c r="BUE118" s="23">
        <f ca="1">_xlfn.SHEET( calc!$NTP$1000000)</f>
        <v>4</v>
      </c>
      <c r="BUG118" s="23">
        <f>calc!$NTP$1000000</f>
        <v>0</v>
      </c>
      <c r="BUH118" s="38" t="str">
        <f>CONCATENATE(BUH117," ",BUH119)</f>
        <v>Var 1</v>
      </c>
      <c r="BUI118" s="38" t="str">
        <f t="shared" ref="BUI118:BUS118" si="77">CONCATENATE(BUI117," ",BUI119)</f>
        <v>Var 2</v>
      </c>
      <c r="BUJ118" s="38" t="str">
        <f t="shared" si="77"/>
        <v>Var 3</v>
      </c>
      <c r="BUK118" s="38" t="str">
        <f t="shared" si="77"/>
        <v>Var 4</v>
      </c>
      <c r="BUL118" s="38" t="str">
        <f t="shared" si="77"/>
        <v>Var 5</v>
      </c>
      <c r="BUM118" s="38" t="str">
        <f t="shared" si="77"/>
        <v>Var 6</v>
      </c>
      <c r="BUN118" s="38" t="str">
        <f t="shared" si="77"/>
        <v>Var 7</v>
      </c>
      <c r="BUO118" s="38" t="str">
        <f t="shared" si="77"/>
        <v>Var 8</v>
      </c>
      <c r="BUP118" s="38" t="str">
        <f t="shared" si="77"/>
        <v>Var 9</v>
      </c>
      <c r="BUQ118" s="38" t="str">
        <f t="shared" si="77"/>
        <v>Var 10</v>
      </c>
      <c r="BUR118" s="38" t="str">
        <f t="shared" si="77"/>
        <v>Var 11</v>
      </c>
      <c r="BUS118" s="38" t="str">
        <f t="shared" si="77"/>
        <v>Var 12</v>
      </c>
    </row>
    <row r="119" spans="1901:1917" x14ac:dyDescent="0.25">
      <c r="BUC119" s="23" t="s">
        <v>276</v>
      </c>
      <c r="BUD119" s="23" t="str">
        <f t="shared" ca="1" si="61"/>
        <v>calc</v>
      </c>
      <c r="BUE119" s="23">
        <f ca="1">_xlfn.SHEET( calc!$NTP$1000000)</f>
        <v>4</v>
      </c>
      <c r="BUG119" s="23">
        <f>calc!$NTP$1000000</f>
        <v>0</v>
      </c>
      <c r="BUH119" s="39">
        <f>BUH98</f>
        <v>1</v>
      </c>
      <c r="BUI119" s="39">
        <f t="shared" ref="BUI119:BUS119" si="78">BUI98</f>
        <v>2</v>
      </c>
      <c r="BUJ119" s="39">
        <f t="shared" si="78"/>
        <v>3</v>
      </c>
      <c r="BUK119" s="39">
        <f t="shared" si="78"/>
        <v>4</v>
      </c>
      <c r="BUL119" s="39">
        <f t="shared" si="78"/>
        <v>5</v>
      </c>
      <c r="BUM119" s="39">
        <f t="shared" si="78"/>
        <v>6</v>
      </c>
      <c r="BUN119" s="39">
        <f t="shared" si="78"/>
        <v>7</v>
      </c>
      <c r="BUO119" s="39">
        <f t="shared" si="78"/>
        <v>8</v>
      </c>
      <c r="BUP119" s="39">
        <f t="shared" si="78"/>
        <v>9</v>
      </c>
      <c r="BUQ119" s="39">
        <f t="shared" si="78"/>
        <v>10</v>
      </c>
      <c r="BUR119" s="39">
        <f t="shared" si="78"/>
        <v>11</v>
      </c>
      <c r="BUS119" s="39">
        <f t="shared" si="78"/>
        <v>12</v>
      </c>
    </row>
    <row r="120" spans="1901:1917" x14ac:dyDescent="0.25">
      <c r="BUC120" s="23" t="s">
        <v>276</v>
      </c>
      <c r="BUD120" s="23" t="str">
        <f t="shared" ca="1" si="61"/>
        <v>calc</v>
      </c>
      <c r="BUE120" s="23">
        <f ca="1">_xlfn.SHEET( calc!$NTP$1000000)</f>
        <v>4</v>
      </c>
      <c r="BUG120" s="23">
        <f>calc!$NTP$1000000</f>
        <v>0</v>
      </c>
      <c r="BUH120" s="40">
        <f t="shared" ref="BUH120:BUS120" si="79">MAX(BUH93:BUH94)</f>
        <v>4501</v>
      </c>
      <c r="BUI120" s="40">
        <f t="shared" si="79"/>
        <v>4800</v>
      </c>
      <c r="BUJ120" s="40">
        <f t="shared" si="79"/>
        <v>4300</v>
      </c>
      <c r="BUK120" s="40">
        <f t="shared" si="79"/>
        <v>5100</v>
      </c>
      <c r="BUL120" s="40">
        <f t="shared" si="79"/>
        <v>4800</v>
      </c>
      <c r="BUM120" s="40">
        <f t="shared" si="79"/>
        <v>5200</v>
      </c>
      <c r="BUN120" s="40">
        <f t="shared" si="79"/>
        <v>5100</v>
      </c>
      <c r="BUO120" s="40">
        <f t="shared" si="79"/>
        <v>4100</v>
      </c>
      <c r="BUP120" s="40">
        <f t="shared" si="79"/>
        <v>5200</v>
      </c>
      <c r="BUQ120" s="40">
        <f t="shared" si="79"/>
        <v>5184</v>
      </c>
      <c r="BUR120" s="40">
        <f t="shared" si="79"/>
        <v>4800</v>
      </c>
      <c r="BUS120" s="40">
        <f t="shared" si="79"/>
        <v>4625</v>
      </c>
    </row>
    <row r="121" spans="1901:1917" x14ac:dyDescent="0.25">
      <c r="BUC121" s="23" t="s">
        <v>276</v>
      </c>
      <c r="BUD121" s="23" t="str">
        <f t="shared" ca="1" si="61"/>
        <v>calc</v>
      </c>
      <c r="BUE121" s="23">
        <f ca="1">_xlfn.SHEET( calc!$NTP$1000000)</f>
        <v>4</v>
      </c>
      <c r="BUG121" s="23">
        <f>calc!$NTP$1000000</f>
        <v>0</v>
      </c>
      <c r="BUH121" s="41">
        <f t="shared" ref="BUH121:BUS121" si="80">IF(BUH94-BUH93=0,"",BUH94-BUH93)</f>
        <v>-1500</v>
      </c>
      <c r="BUI121" s="41">
        <f t="shared" si="80"/>
        <v>-1741</v>
      </c>
      <c r="BUJ121" s="41">
        <f t="shared" si="80"/>
        <v>-1260</v>
      </c>
      <c r="BUK121" s="41">
        <f t="shared" si="80"/>
        <v>-2126</v>
      </c>
      <c r="BUL121" s="41">
        <f t="shared" si="80"/>
        <v>-1821</v>
      </c>
      <c r="BUM121" s="41">
        <f t="shared" si="80"/>
        <v>-2207</v>
      </c>
      <c r="BUN121" s="41">
        <f t="shared" si="80"/>
        <v>-2080</v>
      </c>
      <c r="BUO121" s="41">
        <f t="shared" si="80"/>
        <v>-1013</v>
      </c>
      <c r="BUP121" s="41">
        <f t="shared" si="80"/>
        <v>-1936</v>
      </c>
      <c r="BUQ121" s="41">
        <f t="shared" si="80"/>
        <v>-2245</v>
      </c>
      <c r="BUR121" s="41">
        <f t="shared" si="80"/>
        <v>-2006</v>
      </c>
      <c r="BUS121" s="41">
        <f t="shared" si="80"/>
        <v>-1957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W53"/>
  <sheetViews>
    <sheetView showGridLines="0" tabSelected="1" topLeftCell="J4" zoomScale="110" zoomScaleNormal="110" workbookViewId="0">
      <selection activeCell="T7" sqref="T7"/>
    </sheetView>
  </sheetViews>
  <sheetFormatPr defaultColWidth="11.42578125" defaultRowHeight="15" x14ac:dyDescent="0.25"/>
  <cols>
    <col min="1" max="1" width="1.42578125" style="1" customWidth="1"/>
    <col min="2" max="2" width="2" style="1" customWidth="1"/>
    <col min="3" max="3" width="0.7109375" style="2" customWidth="1"/>
    <col min="4" max="4" width="29.85546875" style="1" bestFit="1" customWidth="1"/>
    <col min="5" max="5" width="11.42578125" style="1"/>
    <col min="6" max="6" width="10.140625" style="1" customWidth="1"/>
    <col min="7" max="17" width="11.42578125" style="1"/>
    <col min="18" max="18" width="2.42578125" style="62" customWidth="1"/>
    <col min="19" max="19" width="24.140625" style="43" bestFit="1" customWidth="1"/>
    <col min="20" max="20" width="11.42578125" style="43" customWidth="1"/>
    <col min="21" max="21" width="11.42578125" style="43"/>
    <col min="22" max="16384" width="11.42578125" style="1"/>
  </cols>
  <sheetData>
    <row r="1" spans="2:23" ht="24" hidden="1" customHeight="1" x14ac:dyDescent="0.25"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V1" s="43"/>
      <c r="W1" s="43"/>
    </row>
    <row r="2" spans="2:23" ht="21.75" hidden="1" customHeight="1" x14ac:dyDescent="0.25">
      <c r="B2" s="43"/>
      <c r="C2" s="6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04"/>
      <c r="V2" s="43"/>
      <c r="W2" s="43"/>
    </row>
    <row r="3" spans="2:23" ht="10.5" hidden="1" customHeight="1" x14ac:dyDescent="0.25">
      <c r="B3" s="43"/>
      <c r="C3" s="65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104"/>
      <c r="V3" s="43"/>
      <c r="W3" s="43"/>
    </row>
    <row r="4" spans="2:23" ht="4.5" customHeight="1" x14ac:dyDescent="0.25">
      <c r="B4" s="43"/>
      <c r="C4" s="65"/>
      <c r="D4" s="43"/>
      <c r="E4" s="43"/>
      <c r="F4" s="43"/>
      <c r="G4" s="43"/>
      <c r="H4" s="43"/>
      <c r="I4" s="43"/>
      <c r="J4" s="66"/>
      <c r="K4" s="43"/>
      <c r="L4" s="43"/>
      <c r="M4" s="43"/>
      <c r="N4" s="43"/>
      <c r="O4" s="43"/>
      <c r="P4" s="43"/>
      <c r="V4" s="43"/>
      <c r="W4" s="43"/>
    </row>
    <row r="5" spans="2:23" ht="6" hidden="1" customHeight="1" x14ac:dyDescent="0.25">
      <c r="B5" s="43"/>
      <c r="C5" s="65"/>
      <c r="D5" s="43"/>
      <c r="E5" s="43"/>
      <c r="F5" s="43"/>
      <c r="G5" s="43"/>
      <c r="H5" s="43"/>
      <c r="I5" s="43"/>
      <c r="J5" s="66"/>
      <c r="K5" s="43"/>
      <c r="L5" s="43"/>
      <c r="M5" s="43"/>
      <c r="N5" s="43"/>
      <c r="O5" s="43"/>
      <c r="P5" s="43"/>
      <c r="Q5" s="43"/>
      <c r="R5" s="104"/>
      <c r="V5" s="43"/>
      <c r="W5" s="43"/>
    </row>
    <row r="6" spans="2:23" s="3" customFormat="1" ht="36.75" customHeight="1" thickBot="1" x14ac:dyDescent="0.3">
      <c r="C6" s="116"/>
      <c r="D6" s="152" t="s">
        <v>15</v>
      </c>
      <c r="E6" s="153" t="s">
        <v>0</v>
      </c>
      <c r="F6" s="153" t="s">
        <v>1</v>
      </c>
      <c r="G6" s="153" t="s">
        <v>2</v>
      </c>
      <c r="H6" s="153" t="s">
        <v>3</v>
      </c>
      <c r="I6" s="153" t="s">
        <v>4</v>
      </c>
      <c r="J6" s="153" t="s">
        <v>5</v>
      </c>
      <c r="K6" s="153" t="s">
        <v>6</v>
      </c>
      <c r="L6" s="153" t="s">
        <v>7</v>
      </c>
      <c r="M6" s="153" t="s">
        <v>8</v>
      </c>
      <c r="N6" s="153" t="s">
        <v>9</v>
      </c>
      <c r="O6" s="153" t="s">
        <v>10</v>
      </c>
      <c r="P6" s="153" t="s">
        <v>11</v>
      </c>
      <c r="Q6" s="154" t="s">
        <v>13</v>
      </c>
      <c r="R6" s="112"/>
      <c r="S6" s="155" t="s">
        <v>302</v>
      </c>
      <c r="T6" s="156" t="s">
        <v>301</v>
      </c>
      <c r="U6" s="63"/>
    </row>
    <row r="7" spans="2:23" ht="20.25" customHeight="1" x14ac:dyDescent="0.25">
      <c r="B7" s="162"/>
      <c r="C7" s="113"/>
      <c r="D7" s="137" t="s">
        <v>284</v>
      </c>
      <c r="E7" s="138">
        <v>4501</v>
      </c>
      <c r="F7" s="138">
        <v>4800</v>
      </c>
      <c r="G7" s="138">
        <v>4300</v>
      </c>
      <c r="H7" s="138">
        <v>5100</v>
      </c>
      <c r="I7" s="138">
        <v>4800</v>
      </c>
      <c r="J7" s="138">
        <v>5200</v>
      </c>
      <c r="K7" s="138">
        <v>5100</v>
      </c>
      <c r="L7" s="138">
        <v>4100</v>
      </c>
      <c r="M7" s="138">
        <v>5200</v>
      </c>
      <c r="N7" s="138">
        <v>5184</v>
      </c>
      <c r="O7" s="138">
        <v>4800</v>
      </c>
      <c r="P7" s="138">
        <v>4625</v>
      </c>
      <c r="Q7" s="138">
        <f>IF($T$7=$C$53,SUM(E7:P7),IF($E$6=$T$7,E7,IF($F$6=$T$7,F7,IF($G$6=$T$7,G7,IF($H$6=$T$7,H7,IF($I$6=$T$7,I7,IF($J$6=$T$7,J7,IF($K$6=$T$7,K7,IF($L$6=$T$7,L7,IF($M$6=$T$7,M7,IF($N$6=$T$7,N7,IF($O$6=$T$7,O7,P7))))))))))))</f>
        <v>4800</v>
      </c>
      <c r="R7" s="105"/>
      <c r="S7" s="120">
        <f t="shared" ref="S7:S24" si="0">IFERROR(IF($T$7=$E$6,0,IF($T$7=$F$6,F7/E7-1,IF($T$7=$G$6,G7/F7-1,IF($T$7=$H$6,H7/G7-1,IF($T$7=$I$6,I7/H7-1,IF($T$7=$J$6,J7/I7-1,IF($T$7=$K$6,K7/J7-1,IF($T$7=$L$6,L7/K7-1,IF($T$7=$M$6,M7/L7-1,IF($T$7=$N$6,N7/M7-1,IF($T$7=$O$6,O7/N7-1,IF($T$7=$P$6,P7/O7-1,"")))))))))))),0)</f>
        <v>6.6429682292823866E-2</v>
      </c>
      <c r="T7" s="119" t="str">
        <f>dashboard!V5</f>
        <v>FEB</v>
      </c>
    </row>
    <row r="8" spans="2:23" ht="20.25" customHeight="1" x14ac:dyDescent="0.25">
      <c r="B8" s="162"/>
      <c r="C8" s="117"/>
      <c r="D8" s="139" t="s">
        <v>16</v>
      </c>
      <c r="E8" s="138">
        <v>1250</v>
      </c>
      <c r="F8" s="138">
        <v>1259</v>
      </c>
      <c r="G8" s="138">
        <v>1255</v>
      </c>
      <c r="H8" s="138">
        <v>1252</v>
      </c>
      <c r="I8" s="138">
        <v>1235</v>
      </c>
      <c r="J8" s="138">
        <v>1242</v>
      </c>
      <c r="K8" s="138">
        <v>1226</v>
      </c>
      <c r="L8" s="138">
        <v>1237</v>
      </c>
      <c r="M8" s="138">
        <v>1262</v>
      </c>
      <c r="N8" s="138">
        <v>1201</v>
      </c>
      <c r="O8" s="138">
        <v>1236</v>
      </c>
      <c r="P8" s="138">
        <v>1224</v>
      </c>
      <c r="Q8" s="138">
        <f>IF($T$7=$C$53,SUM(E8:P8),IF($E$6=$T$7,E8,IF($F$6=$T$7,F8,IF($G$6=$T$7,G8,IF($H$6=$T$7,H8,IF($I$6=$T$7,I8,IF($J$6=$T$7,J8,IF($K$6=$T$7,K8,IF($L$6=$T$7,L8,IF($M$6=$T$7,M8,IF($N$6=$T$7,N8,IF($O$6=$T$7,O8,P8))))))))))))</f>
        <v>1259</v>
      </c>
      <c r="R8" s="105"/>
      <c r="S8" s="120">
        <f t="shared" si="0"/>
        <v>7.2000000000000952E-3</v>
      </c>
    </row>
    <row r="9" spans="2:23" ht="20.25" customHeight="1" x14ac:dyDescent="0.25">
      <c r="B9" s="162"/>
      <c r="C9" s="117"/>
      <c r="D9" s="139" t="s">
        <v>17</v>
      </c>
      <c r="E9" s="140">
        <f t="shared" ref="E9:P9" si="1">E7-E8</f>
        <v>3251</v>
      </c>
      <c r="F9" s="140">
        <f t="shared" si="1"/>
        <v>3541</v>
      </c>
      <c r="G9" s="140">
        <f t="shared" si="1"/>
        <v>3045</v>
      </c>
      <c r="H9" s="140">
        <f t="shared" si="1"/>
        <v>3848</v>
      </c>
      <c r="I9" s="140">
        <f t="shared" si="1"/>
        <v>3565</v>
      </c>
      <c r="J9" s="140">
        <f t="shared" si="1"/>
        <v>3958</v>
      </c>
      <c r="K9" s="140">
        <f t="shared" si="1"/>
        <v>3874</v>
      </c>
      <c r="L9" s="140">
        <f t="shared" si="1"/>
        <v>2863</v>
      </c>
      <c r="M9" s="140">
        <f t="shared" si="1"/>
        <v>3938</v>
      </c>
      <c r="N9" s="140">
        <f t="shared" si="1"/>
        <v>3983</v>
      </c>
      <c r="O9" s="140">
        <f t="shared" si="1"/>
        <v>3564</v>
      </c>
      <c r="P9" s="140">
        <f t="shared" si="1"/>
        <v>3401</v>
      </c>
      <c r="Q9" s="138">
        <f>Q7-Q8</f>
        <v>3541</v>
      </c>
      <c r="R9" s="105"/>
      <c r="S9" s="120">
        <f t="shared" si="0"/>
        <v>8.9203322054752343E-2</v>
      </c>
    </row>
    <row r="10" spans="2:23" ht="20.25" customHeight="1" x14ac:dyDescent="0.25">
      <c r="B10" s="162"/>
      <c r="C10" s="113"/>
      <c r="D10" s="139" t="s">
        <v>27</v>
      </c>
      <c r="E10" s="140">
        <v>1751</v>
      </c>
      <c r="F10" s="140">
        <v>1800</v>
      </c>
      <c r="G10" s="140">
        <v>1785</v>
      </c>
      <c r="H10" s="140">
        <v>1722</v>
      </c>
      <c r="I10" s="140">
        <v>1744</v>
      </c>
      <c r="J10" s="140">
        <v>1751</v>
      </c>
      <c r="K10" s="140">
        <v>1794</v>
      </c>
      <c r="L10" s="140">
        <v>1850</v>
      </c>
      <c r="M10" s="140">
        <v>2002</v>
      </c>
      <c r="N10" s="140">
        <v>1738</v>
      </c>
      <c r="O10" s="140">
        <v>1558</v>
      </c>
      <c r="P10" s="140">
        <v>1444</v>
      </c>
      <c r="Q10" s="138">
        <f>IF($T$7=$C$53,SUM(E10:P10),IF($E$6=$T$7,E10,IF($F$6=$T$7,F10,IF($G$6=$T$7,G10,IF($H$6=$T$7,H10,IF($I$6=$T$7,I10,IF($J$6=$T$7,J10,IF($K$6=$T$7,K10,IF($L$6=$T$7,L10,IF($M$6=$T$7,M10,IF($N$6=$T$7,N10,IF($O$6=$T$7,O10,P10))))))))))))</f>
        <v>1800</v>
      </c>
      <c r="R10" s="106"/>
      <c r="S10" s="120">
        <f t="shared" si="0"/>
        <v>2.7984009137635546E-2</v>
      </c>
    </row>
    <row r="11" spans="2:23" ht="20.25" customHeight="1" x14ac:dyDescent="0.25">
      <c r="B11" s="162"/>
      <c r="C11" s="117"/>
      <c r="D11" s="139" t="s">
        <v>28</v>
      </c>
      <c r="E11" s="140">
        <f t="shared" ref="E11:P11" si="2">E9-E10</f>
        <v>1500</v>
      </c>
      <c r="F11" s="140">
        <f t="shared" si="2"/>
        <v>1741</v>
      </c>
      <c r="G11" s="140">
        <f t="shared" si="2"/>
        <v>1260</v>
      </c>
      <c r="H11" s="140">
        <f t="shared" si="2"/>
        <v>2126</v>
      </c>
      <c r="I11" s="140">
        <f t="shared" si="2"/>
        <v>1821</v>
      </c>
      <c r="J11" s="140">
        <f t="shared" si="2"/>
        <v>2207</v>
      </c>
      <c r="K11" s="140">
        <f t="shared" si="2"/>
        <v>2080</v>
      </c>
      <c r="L11" s="140">
        <f t="shared" si="2"/>
        <v>1013</v>
      </c>
      <c r="M11" s="140">
        <f t="shared" si="2"/>
        <v>1936</v>
      </c>
      <c r="N11" s="140">
        <f t="shared" si="2"/>
        <v>2245</v>
      </c>
      <c r="O11" s="140">
        <f t="shared" si="2"/>
        <v>2006</v>
      </c>
      <c r="P11" s="140">
        <f t="shared" si="2"/>
        <v>1957</v>
      </c>
      <c r="Q11" s="138">
        <f>+Q9-Q10</f>
        <v>1741</v>
      </c>
      <c r="R11" s="106"/>
      <c r="S11" s="120">
        <f t="shared" si="0"/>
        <v>0.16066666666666674</v>
      </c>
    </row>
    <row r="12" spans="2:23" ht="20.25" customHeight="1" x14ac:dyDescent="0.25">
      <c r="B12" s="162"/>
      <c r="C12" s="113"/>
      <c r="D12" s="137" t="s">
        <v>18</v>
      </c>
      <c r="E12" s="138">
        <v>800</v>
      </c>
      <c r="F12" s="138">
        <v>1000</v>
      </c>
      <c r="G12" s="138">
        <v>962</v>
      </c>
      <c r="H12" s="138">
        <v>777</v>
      </c>
      <c r="I12" s="138">
        <v>1001</v>
      </c>
      <c r="J12" s="138">
        <v>750</v>
      </c>
      <c r="K12" s="138">
        <v>999</v>
      </c>
      <c r="L12" s="138">
        <v>888</v>
      </c>
      <c r="M12" s="138">
        <v>911</v>
      </c>
      <c r="N12" s="138">
        <v>781</v>
      </c>
      <c r="O12" s="138">
        <v>874</v>
      </c>
      <c r="P12" s="138">
        <v>980</v>
      </c>
      <c r="Q12" s="138">
        <f>IF($T$7=$C$53,SUM(E12:P12),IF($E$6=$T$7,E12,IF($F$6=$T$7,F12,IF($G$6=$T$7,G12,IF($H$6=$T$7,H12,IF($I$6=$T$7,I12,IF($J$6=$T$7,J12,IF($K$6=$T$7,K12,IF($L$6=$T$7,L12,IF($M$6=$T$7,M12,IF($N$6=$T$7,N12,IF($O$6=$T$7,O12,P12))))))))))))</f>
        <v>1000</v>
      </c>
      <c r="R12" s="105"/>
      <c r="S12" s="120">
        <f t="shared" si="0"/>
        <v>0.25</v>
      </c>
    </row>
    <row r="13" spans="2:23" ht="20.25" customHeight="1" x14ac:dyDescent="0.25">
      <c r="B13" s="162"/>
      <c r="C13" s="113"/>
      <c r="D13" s="141" t="s">
        <v>19</v>
      </c>
      <c r="E13" s="142">
        <f t="shared" ref="E13:P13" si="3">E11-E12</f>
        <v>700</v>
      </c>
      <c r="F13" s="142">
        <f t="shared" si="3"/>
        <v>741</v>
      </c>
      <c r="G13" s="142">
        <f t="shared" si="3"/>
        <v>298</v>
      </c>
      <c r="H13" s="142">
        <f t="shared" si="3"/>
        <v>1349</v>
      </c>
      <c r="I13" s="142">
        <f t="shared" si="3"/>
        <v>820</v>
      </c>
      <c r="J13" s="142">
        <f t="shared" si="3"/>
        <v>1457</v>
      </c>
      <c r="K13" s="142">
        <f t="shared" si="3"/>
        <v>1081</v>
      </c>
      <c r="L13" s="142">
        <f t="shared" si="3"/>
        <v>125</v>
      </c>
      <c r="M13" s="142">
        <f t="shared" si="3"/>
        <v>1025</v>
      </c>
      <c r="N13" s="142">
        <f t="shared" si="3"/>
        <v>1464</v>
      </c>
      <c r="O13" s="142">
        <f t="shared" si="3"/>
        <v>1132</v>
      </c>
      <c r="P13" s="142">
        <f t="shared" si="3"/>
        <v>977</v>
      </c>
      <c r="Q13" s="142">
        <f>+Q11-Q12</f>
        <v>741</v>
      </c>
      <c r="R13" s="106"/>
      <c r="S13" s="120">
        <f t="shared" si="0"/>
        <v>5.8571428571428497E-2</v>
      </c>
    </row>
    <row r="14" spans="2:23" ht="20.25" customHeight="1" x14ac:dyDescent="0.25">
      <c r="B14" s="162"/>
      <c r="C14" s="117"/>
      <c r="D14" s="137" t="s">
        <v>20</v>
      </c>
      <c r="E14" s="143">
        <f t="shared" ref="E14:P14" si="4">IFERROR(E13/E7,0)</f>
        <v>0.15552099533437014</v>
      </c>
      <c r="F14" s="143">
        <f t="shared" si="4"/>
        <v>0.15437500000000001</v>
      </c>
      <c r="G14" s="143">
        <f t="shared" si="4"/>
        <v>6.9302325581395346E-2</v>
      </c>
      <c r="H14" s="143">
        <f t="shared" si="4"/>
        <v>0.26450980392156864</v>
      </c>
      <c r="I14" s="143">
        <f t="shared" si="4"/>
        <v>0.17083333333333334</v>
      </c>
      <c r="J14" s="143">
        <f t="shared" si="4"/>
        <v>0.28019230769230768</v>
      </c>
      <c r="K14" s="143">
        <f t="shared" si="4"/>
        <v>0.2119607843137255</v>
      </c>
      <c r="L14" s="143">
        <f t="shared" si="4"/>
        <v>3.048780487804878E-2</v>
      </c>
      <c r="M14" s="143">
        <f t="shared" si="4"/>
        <v>0.19711538461538461</v>
      </c>
      <c r="N14" s="143">
        <f t="shared" si="4"/>
        <v>0.28240740740740738</v>
      </c>
      <c r="O14" s="143">
        <f t="shared" si="4"/>
        <v>0.23583333333333334</v>
      </c>
      <c r="P14" s="143">
        <f t="shared" si="4"/>
        <v>0.21124324324324326</v>
      </c>
      <c r="Q14" s="143">
        <f>IF($T$7=$C$53,SUM(E14:P14),IF($E$6=$T$7,E14,IF($F$6=$T$7,F14,IF($G$6=$T$7,G14,IF($H$6=$T$7,H14,IF($I$6=$T$7,I14,IF($J$6=$T$7,J14,IF($K$6=$T$7,K14,IF($L$6=$T$7,L14,IF($M$6=$T$7,M14,IF($N$6=$T$7,N14,IF($O$6=$T$7,O14,P14))))))))))))</f>
        <v>0.15437500000000001</v>
      </c>
      <c r="R14" s="107"/>
      <c r="S14" s="120">
        <f t="shared" si="0"/>
        <v>-7.368749999999924E-3</v>
      </c>
    </row>
    <row r="15" spans="2:23" ht="20.25" customHeight="1" thickBot="1" x14ac:dyDescent="0.3">
      <c r="B15" s="162"/>
      <c r="C15" s="118"/>
      <c r="D15" s="144" t="s">
        <v>285</v>
      </c>
      <c r="E15" s="145">
        <f>E8+E10</f>
        <v>3001</v>
      </c>
      <c r="F15" s="145">
        <f t="shared" ref="F15:P15" si="5">F8+F10</f>
        <v>3059</v>
      </c>
      <c r="G15" s="145">
        <f t="shared" si="5"/>
        <v>3040</v>
      </c>
      <c r="H15" s="145">
        <f t="shared" si="5"/>
        <v>2974</v>
      </c>
      <c r="I15" s="145">
        <f t="shared" si="5"/>
        <v>2979</v>
      </c>
      <c r="J15" s="145">
        <f t="shared" si="5"/>
        <v>2993</v>
      </c>
      <c r="K15" s="145">
        <f t="shared" si="5"/>
        <v>3020</v>
      </c>
      <c r="L15" s="145">
        <f t="shared" si="5"/>
        <v>3087</v>
      </c>
      <c r="M15" s="145">
        <f t="shared" si="5"/>
        <v>3264</v>
      </c>
      <c r="N15" s="145">
        <f t="shared" si="5"/>
        <v>2939</v>
      </c>
      <c r="O15" s="145">
        <f t="shared" si="5"/>
        <v>2794</v>
      </c>
      <c r="P15" s="145">
        <f t="shared" si="5"/>
        <v>2668</v>
      </c>
      <c r="Q15" s="145">
        <f>Q10+Q8</f>
        <v>3059</v>
      </c>
      <c r="R15" s="108"/>
      <c r="S15" s="120">
        <f t="shared" si="0"/>
        <v>1.9326891036321125E-2</v>
      </c>
    </row>
    <row r="16" spans="2:23" ht="20.25" customHeight="1" x14ac:dyDescent="0.25">
      <c r="B16" s="162"/>
      <c r="C16" s="113"/>
      <c r="D16" s="146" t="s">
        <v>286</v>
      </c>
      <c r="E16" s="147">
        <v>4385</v>
      </c>
      <c r="F16" s="147">
        <v>4167</v>
      </c>
      <c r="G16" s="147">
        <v>4711</v>
      </c>
      <c r="H16" s="147">
        <v>4482</v>
      </c>
      <c r="I16" s="147">
        <v>4299</v>
      </c>
      <c r="J16" s="147">
        <v>4999</v>
      </c>
      <c r="K16" s="147">
        <v>4889</v>
      </c>
      <c r="L16" s="147">
        <v>4721</v>
      </c>
      <c r="M16" s="147">
        <v>4321</v>
      </c>
      <c r="N16" s="147">
        <v>4927</v>
      </c>
      <c r="O16" s="147">
        <v>4288</v>
      </c>
      <c r="P16" s="147">
        <v>4677</v>
      </c>
      <c r="Q16" s="147">
        <f>IF($T$7=$C$53,SUM(E16:P16),IF($E$6=$T$7,E16,IF($F$6=$T$7,F16,IF($G$6=$T$7,G16,IF($H$6=$T$7,H16,IF($I$6=$T$7,I16,IF($J$6=$T$7,J16,IF($K$6=$T$7,K16,IF($L$6=$T$7,L16,IF($M$6=$T$7,M16,IF($N$6=$T$7,N16,IF($O$6=$T$7,O16,P16))))))))))))</f>
        <v>4167</v>
      </c>
      <c r="R16" s="105"/>
      <c r="S16" s="120">
        <f t="shared" si="0"/>
        <v>-4.9714937286202909E-2</v>
      </c>
    </row>
    <row r="17" spans="2:19" ht="20.25" customHeight="1" x14ac:dyDescent="0.25">
      <c r="B17" s="162"/>
      <c r="C17" s="117"/>
      <c r="D17" s="139" t="s">
        <v>21</v>
      </c>
      <c r="E17" s="148">
        <v>1.33</v>
      </c>
      <c r="F17" s="148">
        <v>1.47</v>
      </c>
      <c r="G17" s="148">
        <v>1.89</v>
      </c>
      <c r="H17" s="148">
        <v>2.11</v>
      </c>
      <c r="I17" s="148">
        <v>1.94</v>
      </c>
      <c r="J17" s="148">
        <v>1.68</v>
      </c>
      <c r="K17" s="148">
        <v>1.45</v>
      </c>
      <c r="L17" s="148">
        <v>1.22</v>
      </c>
      <c r="M17" s="148">
        <v>1.1100000000000001</v>
      </c>
      <c r="N17" s="148">
        <v>1.55</v>
      </c>
      <c r="O17" s="148">
        <v>1.76</v>
      </c>
      <c r="P17" s="148">
        <v>1.33</v>
      </c>
      <c r="Q17" s="149">
        <f>IF($T$7=$C$53,#REF!,IF($E$6=$T$7,E17,IF($F$6=$T$7,F17,IF($G$6=$T$7,G17,IF($H$6=$T$7,H17,IF($I$6=$T$7,I17,IF($J$6=$T$7,J17,IF($K$6=$T$7,K17,IF($L$6=$T$7,L17,IF($M$6=$T$7,M17,IF($N$6=$T$7,N17,IF($O$6=$T$7,O17,P17))))))))))))</f>
        <v>1.47</v>
      </c>
      <c r="R17" s="109"/>
      <c r="S17" s="120">
        <f t="shared" si="0"/>
        <v>0.10526315789473673</v>
      </c>
    </row>
    <row r="18" spans="2:19" ht="20.25" customHeight="1" x14ac:dyDescent="0.25">
      <c r="B18" s="162"/>
      <c r="C18" s="113"/>
      <c r="D18" s="139" t="s">
        <v>22</v>
      </c>
      <c r="E18" s="148">
        <v>4.1100000000000003</v>
      </c>
      <c r="F18" s="148">
        <v>3.66</v>
      </c>
      <c r="G18" s="148">
        <v>4.01</v>
      </c>
      <c r="H18" s="148">
        <v>4.08</v>
      </c>
      <c r="I18" s="148">
        <v>4.1100000000000003</v>
      </c>
      <c r="J18" s="148">
        <v>2.99</v>
      </c>
      <c r="K18" s="148">
        <v>3.22</v>
      </c>
      <c r="L18" s="148">
        <v>3.66</v>
      </c>
      <c r="M18" s="148">
        <v>3.12</v>
      </c>
      <c r="N18" s="148">
        <v>3.55</v>
      </c>
      <c r="O18" s="148">
        <v>3.88</v>
      </c>
      <c r="P18" s="148">
        <v>3.99</v>
      </c>
      <c r="Q18" s="148">
        <f>IF($T$7=$C$53,SUM(E18:P18),IF($E$6=$T$7,E18,IF($F$6=$T$7,F18,IF($G$6=$T$7,G18,IF($H$6=$T$7,H18,IF($I$6=$T$7,I18,IF($J$6=$T$7,J18,IF($K$6=$T$7,K18,IF($L$6=$T$7,L18,IF($M$6=$T$7,M18,IF($N$6=$T$7,N18,IF($O$6=$T$7,O18,P18))))))))))))</f>
        <v>3.66</v>
      </c>
      <c r="R18" s="109"/>
      <c r="S18" s="120">
        <f t="shared" si="0"/>
        <v>-0.1094890510948906</v>
      </c>
    </row>
    <row r="19" spans="2:19" ht="20.25" customHeight="1" x14ac:dyDescent="0.25">
      <c r="B19" s="162"/>
      <c r="C19" s="113"/>
      <c r="D19" s="137" t="s">
        <v>23</v>
      </c>
      <c r="E19" s="138">
        <v>1060</v>
      </c>
      <c r="F19" s="138">
        <v>991</v>
      </c>
      <c r="G19" s="138">
        <v>1050</v>
      </c>
      <c r="H19" s="138">
        <v>1068</v>
      </c>
      <c r="I19" s="138">
        <v>1028</v>
      </c>
      <c r="J19" s="138">
        <v>1020</v>
      </c>
      <c r="K19" s="138">
        <v>1052</v>
      </c>
      <c r="L19" s="138">
        <v>1016</v>
      </c>
      <c r="M19" s="138">
        <v>1024</v>
      </c>
      <c r="N19" s="138">
        <v>1067</v>
      </c>
      <c r="O19" s="138">
        <v>1021</v>
      </c>
      <c r="P19" s="138">
        <v>1003</v>
      </c>
      <c r="Q19" s="138">
        <f>IF($T$7=$C$53,SUM(E19:P19),IF($E$6=$T$7,E19,IF($F$6=$T$7,F19,IF($G$6=$T$7,G19,IF($H$6=$T$7,H19,IF($I$6=$T$7,I19,IF($J$6=$T$7,J19,IF($K$6=$T$7,K19,IF($L$6=$T$7,L19,IF($M$6=$T$7,M19,IF($N$6=$T$7,N19,IF($O$6=$T$7,O19,P19))))))))))))</f>
        <v>991</v>
      </c>
      <c r="R19" s="105"/>
      <c r="S19" s="120">
        <f t="shared" si="0"/>
        <v>-6.509433962264155E-2</v>
      </c>
    </row>
    <row r="20" spans="2:19" ht="20.25" customHeight="1" thickBot="1" x14ac:dyDescent="0.3">
      <c r="B20" s="162"/>
      <c r="C20" s="117"/>
      <c r="D20" s="150" t="s">
        <v>24</v>
      </c>
      <c r="E20" s="145">
        <v>884</v>
      </c>
      <c r="F20" s="145">
        <v>867</v>
      </c>
      <c r="G20" s="145">
        <v>904</v>
      </c>
      <c r="H20" s="145">
        <v>1200</v>
      </c>
      <c r="I20" s="145">
        <v>977</v>
      </c>
      <c r="J20" s="145">
        <v>888</v>
      </c>
      <c r="K20" s="145">
        <v>901</v>
      </c>
      <c r="L20" s="145">
        <v>970</v>
      </c>
      <c r="M20" s="145">
        <v>830</v>
      </c>
      <c r="N20" s="145">
        <v>913</v>
      </c>
      <c r="O20" s="145">
        <v>802</v>
      </c>
      <c r="P20" s="145">
        <v>801</v>
      </c>
      <c r="Q20" s="145">
        <f>IF($T$7=$C$53,SUM(E20:P20),IF($E$6=$T$7,E20,IF($F$6=$T$7,F20,IF($G$6=$T$7,G20,IF($H$6=$T$7,H20,IF($I$6=$T$7,I20,IF($J$6=$T$7,J20,IF($K$6=$T$7,K20,IF($L$6=$T$7,L20,IF($M$6=$T$7,M20,IF($N$6=$T$7,N20,IF($O$6=$T$7,O20,P20))))))))))))</f>
        <v>867</v>
      </c>
      <c r="R20" s="106"/>
      <c r="S20" s="120">
        <f t="shared" si="0"/>
        <v>-1.9230769230769273E-2</v>
      </c>
    </row>
    <row r="21" spans="2:19" ht="20.25" customHeight="1" x14ac:dyDescent="0.25">
      <c r="B21" s="162"/>
      <c r="C21" s="117"/>
      <c r="D21" s="141" t="s">
        <v>30</v>
      </c>
      <c r="E21" s="147">
        <v>4718</v>
      </c>
      <c r="F21" s="147">
        <v>5111</v>
      </c>
      <c r="G21" s="147">
        <v>4888</v>
      </c>
      <c r="H21" s="147">
        <v>5200</v>
      </c>
      <c r="I21" s="147">
        <v>5222</v>
      </c>
      <c r="J21" s="147">
        <v>5288</v>
      </c>
      <c r="K21" s="147">
        <v>5311</v>
      </c>
      <c r="L21" s="147">
        <v>4999</v>
      </c>
      <c r="M21" s="147">
        <v>5388</v>
      </c>
      <c r="N21" s="147">
        <v>5488</v>
      </c>
      <c r="O21" s="147">
        <v>5500</v>
      </c>
      <c r="P21" s="147">
        <v>4999</v>
      </c>
      <c r="Q21" s="147">
        <f>IF($T$7=$C$53,SUM(E21:P21),IF($E$6=$T$7,E21,IF($F$6=$T$7,F21,IF($G$6=$T$7,G21,IF($H$6=$T$7,H21,IF($I$6=$T$7,I21,IF($J$6=$T$7,J21,IF($K$6=$T$7,K21,IF($L$6=$T$7,L21,IF($M$6=$T$7,M21,IF($N$6=$T$7,N21,IF($O$6=$T$7,O21,P21))))))))))))</f>
        <v>5111</v>
      </c>
      <c r="R21" s="105"/>
      <c r="S21" s="120">
        <f t="shared" si="0"/>
        <v>8.3298007630351778E-2</v>
      </c>
    </row>
    <row r="22" spans="2:19" ht="20.25" customHeight="1" x14ac:dyDescent="0.25">
      <c r="B22" s="162"/>
      <c r="C22" s="113"/>
      <c r="D22" s="137" t="s">
        <v>32</v>
      </c>
      <c r="E22" s="151">
        <f t="shared" ref="E22:P22" si="6">IFERROR(IF(E21="","",E7/E21),0)</f>
        <v>0.95400593471810091</v>
      </c>
      <c r="F22" s="151">
        <f t="shared" si="6"/>
        <v>0.93915085110545882</v>
      </c>
      <c r="G22" s="151">
        <f t="shared" si="6"/>
        <v>0.87970540098199668</v>
      </c>
      <c r="H22" s="151">
        <f t="shared" si="6"/>
        <v>0.98076923076923073</v>
      </c>
      <c r="I22" s="151">
        <f t="shared" si="6"/>
        <v>0.91918805055534281</v>
      </c>
      <c r="J22" s="151">
        <f t="shared" si="6"/>
        <v>0.98335854765506803</v>
      </c>
      <c r="K22" s="151">
        <f t="shared" si="6"/>
        <v>0.96027113537940123</v>
      </c>
      <c r="L22" s="151">
        <f t="shared" si="6"/>
        <v>0.82016403280656136</v>
      </c>
      <c r="M22" s="151">
        <f t="shared" si="6"/>
        <v>0.96510764662212323</v>
      </c>
      <c r="N22" s="151">
        <f t="shared" si="6"/>
        <v>0.94460641399416911</v>
      </c>
      <c r="O22" s="151">
        <f t="shared" si="6"/>
        <v>0.87272727272727268</v>
      </c>
      <c r="P22" s="151">
        <f t="shared" si="6"/>
        <v>0.92518503700740151</v>
      </c>
      <c r="Q22" s="151">
        <f>IFERROR(IF(Q21="","",Q7/Q21),0)</f>
        <v>0.93915085110545882</v>
      </c>
      <c r="R22" s="110"/>
      <c r="S22" s="120">
        <f t="shared" si="0"/>
        <v>-1.5571269603298243E-2</v>
      </c>
    </row>
    <row r="23" spans="2:19" ht="20.25" customHeight="1" x14ac:dyDescent="0.25">
      <c r="B23" s="162"/>
      <c r="C23" s="117"/>
      <c r="D23" s="137" t="s">
        <v>31</v>
      </c>
      <c r="E23" s="140">
        <v>3662</v>
      </c>
      <c r="F23" s="140">
        <v>3674</v>
      </c>
      <c r="G23" s="140">
        <v>3568</v>
      </c>
      <c r="H23" s="140">
        <v>3650</v>
      </c>
      <c r="I23" s="140">
        <v>3568</v>
      </c>
      <c r="J23" s="140">
        <v>3595</v>
      </c>
      <c r="K23" s="140">
        <v>3515</v>
      </c>
      <c r="L23" s="140">
        <v>3561</v>
      </c>
      <c r="M23" s="140">
        <v>3558</v>
      </c>
      <c r="N23" s="140">
        <v>3530</v>
      </c>
      <c r="O23" s="140">
        <v>3592</v>
      </c>
      <c r="P23" s="140">
        <v>3556</v>
      </c>
      <c r="Q23" s="140">
        <f>IF($T$7=$C$53,SUM(E23:P23),IF($E$6=$T$7,E23,IF($F$6=$T$7,F23,IF($G$6=$T$7,G23,IF($H$6=$T$7,H23,IF($I$6=$T$7,I23,IF($J$6=$T$7,J23,IF($K$6=$T$7,K23,IF($L$6=$T$7,L23,IF($M$6=$T$7,M23,IF($N$6=$T$7,N23,IF($O$6=$T$7,O23,P23))))))))))))</f>
        <v>3674</v>
      </c>
      <c r="R23" s="106"/>
      <c r="S23" s="120">
        <f t="shared" si="0"/>
        <v>3.2768978700163931E-3</v>
      </c>
    </row>
    <row r="24" spans="2:19" ht="20.25" customHeight="1" x14ac:dyDescent="0.25">
      <c r="B24" s="162"/>
      <c r="C24" s="113"/>
      <c r="D24" s="137" t="s">
        <v>33</v>
      </c>
      <c r="E24" s="151">
        <f t="shared" ref="E24" si="7">IFERROR(IF(E23="","",E15/E23),0)</f>
        <v>0.81949754232659744</v>
      </c>
      <c r="F24" s="151">
        <f t="shared" ref="F24" si="8">IFERROR(IF(F23="","",F15/F23),0)</f>
        <v>0.83260751224823082</v>
      </c>
      <c r="G24" s="151">
        <f t="shared" ref="G24:P24" si="9">IFERROR(IF(G23="","",G15/G23),0)</f>
        <v>0.85201793721973096</v>
      </c>
      <c r="H24" s="151">
        <f t="shared" si="9"/>
        <v>0.81479452054794521</v>
      </c>
      <c r="I24" s="151">
        <f t="shared" si="9"/>
        <v>0.83492152466367708</v>
      </c>
      <c r="J24" s="151">
        <f t="shared" si="9"/>
        <v>0.83254520166898471</v>
      </c>
      <c r="K24" s="151">
        <f t="shared" si="9"/>
        <v>0.85917496443812236</v>
      </c>
      <c r="L24" s="151">
        <f t="shared" si="9"/>
        <v>0.8668913226621735</v>
      </c>
      <c r="M24" s="151">
        <f t="shared" si="9"/>
        <v>0.91736930860033727</v>
      </c>
      <c r="N24" s="151">
        <f t="shared" si="9"/>
        <v>0.83257790368271956</v>
      </c>
      <c r="O24" s="151">
        <f t="shared" si="9"/>
        <v>0.7778396436525612</v>
      </c>
      <c r="P24" s="151">
        <f t="shared" si="9"/>
        <v>0.75028121484814403</v>
      </c>
      <c r="Q24" s="151">
        <f>IFERROR(IF(Q23="","",Q15/Q23),0)</f>
        <v>0.83260751224823082</v>
      </c>
      <c r="R24" s="110"/>
      <c r="S24" s="120">
        <f t="shared" si="0"/>
        <v>1.5997570760753588E-2</v>
      </c>
    </row>
    <row r="25" spans="2:19" ht="20.25" customHeight="1" x14ac:dyDescent="0.25">
      <c r="B25" s="2"/>
      <c r="C25" s="113"/>
      <c r="D25" s="114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03"/>
    </row>
    <row r="26" spans="2:19" ht="20.25" customHeight="1" x14ac:dyDescent="0.25">
      <c r="B26" s="2"/>
      <c r="C26" s="113"/>
      <c r="D26" s="114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03"/>
    </row>
    <row r="27" spans="2:19" ht="20.25" customHeight="1" x14ac:dyDescent="0.25">
      <c r="B27" s="2"/>
      <c r="C27" s="113"/>
      <c r="D27" s="114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03"/>
    </row>
    <row r="28" spans="2:19" ht="20.25" customHeight="1" x14ac:dyDescent="0.25">
      <c r="B28" s="2"/>
      <c r="C28" s="113"/>
      <c r="D28" s="114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03"/>
    </row>
    <row r="29" spans="2:19" ht="20.25" customHeight="1" x14ac:dyDescent="0.25">
      <c r="B29" s="2"/>
      <c r="C29" s="113"/>
      <c r="D29" s="114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03"/>
    </row>
    <row r="30" spans="2:19" ht="20.25" customHeight="1" x14ac:dyDescent="0.25">
      <c r="B30" s="2"/>
      <c r="C30" s="113"/>
      <c r="D30" s="114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03"/>
    </row>
    <row r="31" spans="2:19" ht="24" customHeight="1" x14ac:dyDescent="0.25"/>
    <row r="32" spans="2:19" ht="24" customHeight="1" x14ac:dyDescent="0.25">
      <c r="D32" s="160" t="s">
        <v>29</v>
      </c>
      <c r="E32" s="161"/>
      <c r="F32" s="157">
        <v>0.14000000000000001</v>
      </c>
    </row>
    <row r="33" spans="3:21" ht="24" customHeight="1" x14ac:dyDescent="0.25">
      <c r="Q33" s="43"/>
      <c r="R33" s="104"/>
      <c r="U33" s="1"/>
    </row>
    <row r="37" spans="3:21" x14ac:dyDescent="0.25">
      <c r="C37" s="158" t="str">
        <f>D15</f>
        <v>Expenses</v>
      </c>
      <c r="D37" s="158"/>
      <c r="E37" s="9"/>
      <c r="F37" s="9"/>
      <c r="G37" s="9">
        <f t="shared" ref="G37:Q37" si="10">-G15</f>
        <v>-3040</v>
      </c>
      <c r="H37" s="9">
        <f t="shared" si="10"/>
        <v>-2974</v>
      </c>
      <c r="I37" s="9">
        <f t="shared" si="10"/>
        <v>-2979</v>
      </c>
      <c r="J37" s="9">
        <f t="shared" si="10"/>
        <v>-2993</v>
      </c>
      <c r="K37" s="9">
        <f t="shared" si="10"/>
        <v>-3020</v>
      </c>
      <c r="L37" s="9">
        <f t="shared" si="10"/>
        <v>-3087</v>
      </c>
      <c r="M37" s="9">
        <f t="shared" si="10"/>
        <v>-3264</v>
      </c>
      <c r="N37" s="9">
        <f t="shared" si="10"/>
        <v>-2939</v>
      </c>
      <c r="O37" s="9">
        <f t="shared" si="10"/>
        <v>-2794</v>
      </c>
      <c r="P37" s="9">
        <f t="shared" si="10"/>
        <v>-2668</v>
      </c>
      <c r="Q37" s="9">
        <f t="shared" si="10"/>
        <v>-3059</v>
      </c>
      <c r="R37" s="111"/>
    </row>
    <row r="40" spans="3:21" x14ac:dyDescent="0.25">
      <c r="C40" s="60" t="s">
        <v>12</v>
      </c>
    </row>
    <row r="41" spans="3:21" x14ac:dyDescent="0.25">
      <c r="C41" s="80" t="s">
        <v>0</v>
      </c>
    </row>
    <row r="42" spans="3:21" x14ac:dyDescent="0.25">
      <c r="C42" s="80" t="s">
        <v>1</v>
      </c>
    </row>
    <row r="43" spans="3:21" x14ac:dyDescent="0.25">
      <c r="C43" s="80" t="s">
        <v>2</v>
      </c>
    </row>
    <row r="44" spans="3:21" x14ac:dyDescent="0.25">
      <c r="C44" s="80" t="s">
        <v>3</v>
      </c>
    </row>
    <row r="45" spans="3:21" x14ac:dyDescent="0.25">
      <c r="C45" s="80" t="s">
        <v>4</v>
      </c>
    </row>
    <row r="46" spans="3:21" x14ac:dyDescent="0.25">
      <c r="C46" s="80" t="s">
        <v>5</v>
      </c>
    </row>
    <row r="47" spans="3:21" x14ac:dyDescent="0.25">
      <c r="C47" s="80" t="s">
        <v>6</v>
      </c>
    </row>
    <row r="48" spans="3:21" x14ac:dyDescent="0.25">
      <c r="C48" s="80" t="s">
        <v>7</v>
      </c>
    </row>
    <row r="49" spans="3:3" x14ac:dyDescent="0.25">
      <c r="C49" s="80" t="s">
        <v>8</v>
      </c>
    </row>
    <row r="50" spans="3:3" x14ac:dyDescent="0.25">
      <c r="C50" s="80" t="s">
        <v>9</v>
      </c>
    </row>
    <row r="51" spans="3:3" x14ac:dyDescent="0.25">
      <c r="C51" s="80" t="s">
        <v>10</v>
      </c>
    </row>
    <row r="52" spans="3:3" x14ac:dyDescent="0.25">
      <c r="C52" s="80" t="s">
        <v>11</v>
      </c>
    </row>
    <row r="53" spans="3:3" x14ac:dyDescent="0.25">
      <c r="C53" s="80" t="s">
        <v>25</v>
      </c>
    </row>
  </sheetData>
  <mergeCells count="6">
    <mergeCell ref="C37:D37"/>
    <mergeCell ref="B1:S1"/>
    <mergeCell ref="D32:E32"/>
    <mergeCell ref="B7:B15"/>
    <mergeCell ref="B16:B20"/>
    <mergeCell ref="B21:B24"/>
  </mergeCells>
  <pageMargins left="0.25" right="0.25" top="0.75" bottom="0.75" header="0.3" footer="0.3"/>
  <pageSetup scale="69" orientation="landscape" r:id="rId1"/>
  <colBreaks count="1" manualBreakCount="1">
    <brk id="18" max="36" man="1"/>
  </colBreaks>
  <ignoredErrors>
    <ignoredError sqref="Q12 Q9 Q11 Q13 Q15 Q22 Q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K113"/>
  <sheetViews>
    <sheetView showGridLines="0" topLeftCell="A14" zoomScaleNormal="100" workbookViewId="0">
      <selection activeCell="J31" sqref="J31"/>
    </sheetView>
  </sheetViews>
  <sheetFormatPr defaultColWidth="11.42578125" defaultRowHeight="15" x14ac:dyDescent="0.25"/>
  <cols>
    <col min="1" max="1" width="13.85546875" style="1" customWidth="1"/>
    <col min="2" max="4" width="10.42578125" style="1" customWidth="1"/>
    <col min="5" max="5" width="1.28515625" style="1" customWidth="1"/>
    <col min="6" max="7" width="10.42578125" style="1" customWidth="1"/>
    <col min="8" max="8" width="11" style="1" customWidth="1"/>
    <col min="9" max="9" width="1" style="4" customWidth="1"/>
    <col min="10" max="10" width="10.42578125" style="1" customWidth="1"/>
    <col min="11" max="11" width="7.7109375" style="1" customWidth="1"/>
    <col min="12" max="12" width="12.7109375" style="1" customWidth="1"/>
    <col min="13" max="13" width="0.85546875" style="4" customWidth="1"/>
    <col min="14" max="16" width="10.42578125" style="1" customWidth="1"/>
    <col min="17" max="17" width="1.28515625" style="1" customWidth="1"/>
    <col min="18" max="20" width="10.42578125" style="1" customWidth="1"/>
    <col min="21" max="21" width="22.85546875" style="1" customWidth="1"/>
    <col min="22" max="22" width="18.7109375" style="1" customWidth="1"/>
    <col min="23" max="23" width="18.28515625" style="93" customWidth="1"/>
    <col min="24" max="24" width="10.28515625" style="93" customWidth="1"/>
    <col min="25" max="25" width="11.42578125" style="93" hidden="1" customWidth="1"/>
    <col min="26" max="31" width="11.42578125" style="93"/>
    <col min="32" max="16384" width="11.42578125" style="1"/>
  </cols>
  <sheetData>
    <row r="1" spans="1:37" ht="6.75" customHeight="1" x14ac:dyDescent="0.25">
      <c r="A1" s="4"/>
      <c r="B1" s="4"/>
      <c r="C1" s="4"/>
      <c r="D1" s="4"/>
      <c r="E1" s="4"/>
      <c r="F1" s="4"/>
      <c r="G1" s="4"/>
      <c r="H1" s="4"/>
      <c r="J1" s="4"/>
      <c r="K1" s="4"/>
      <c r="L1" s="4"/>
      <c r="N1" s="4"/>
      <c r="O1" s="4"/>
      <c r="P1" s="4"/>
      <c r="Q1" s="4"/>
      <c r="R1" s="4"/>
      <c r="S1" s="4"/>
      <c r="T1" s="4"/>
      <c r="U1" s="4"/>
      <c r="V1" s="171"/>
    </row>
    <row r="2" spans="1:37" ht="7.5" customHeight="1" x14ac:dyDescent="0.25">
      <c r="A2" s="4"/>
      <c r="B2" s="180"/>
      <c r="C2" s="180"/>
      <c r="D2" s="180"/>
      <c r="E2" s="180"/>
      <c r="F2" s="180"/>
      <c r="G2" s="180"/>
      <c r="H2" s="4"/>
      <c r="J2" s="4"/>
      <c r="K2" s="4"/>
      <c r="L2" s="4"/>
      <c r="N2" s="4"/>
      <c r="O2" s="4"/>
      <c r="P2" s="4"/>
      <c r="Q2" s="4"/>
      <c r="R2" s="173"/>
      <c r="S2" s="173"/>
      <c r="T2" s="5"/>
      <c r="U2" s="5"/>
      <c r="V2" s="171"/>
    </row>
    <row r="3" spans="1:37" ht="6.75" customHeight="1" x14ac:dyDescent="0.25">
      <c r="A3" s="4"/>
      <c r="B3" s="4"/>
      <c r="C3" s="4"/>
      <c r="D3" s="4"/>
      <c r="E3" s="4"/>
      <c r="F3" s="4"/>
      <c r="G3" s="4"/>
      <c r="H3" s="4"/>
      <c r="J3" s="4"/>
      <c r="K3" s="4"/>
      <c r="L3" s="4"/>
      <c r="N3" s="4"/>
      <c r="O3" s="4"/>
      <c r="P3" s="4"/>
      <c r="Q3" s="4"/>
      <c r="R3" s="4"/>
      <c r="S3" s="4"/>
      <c r="T3" s="4"/>
      <c r="U3" s="5"/>
      <c r="V3" s="171"/>
      <c r="AJ3" s="5" t="e">
        <f>+#REF!</f>
        <v>#REF!</v>
      </c>
      <c r="AK3" s="27">
        <f>+data!Q14</f>
        <v>0.15437500000000001</v>
      </c>
    </row>
    <row r="4" spans="1:37" ht="9" customHeight="1" x14ac:dyDescent="0.25">
      <c r="A4" s="4"/>
      <c r="B4" s="4"/>
      <c r="C4" s="4"/>
      <c r="D4" s="4"/>
      <c r="E4" s="4"/>
      <c r="F4" s="4"/>
      <c r="G4" s="4"/>
      <c r="H4" s="4"/>
      <c r="J4" s="4"/>
      <c r="K4" s="4"/>
      <c r="L4" s="4"/>
      <c r="N4" s="4"/>
      <c r="O4" s="4"/>
      <c r="P4" s="4"/>
      <c r="Q4" s="4"/>
      <c r="R4" s="4"/>
      <c r="S4" s="4"/>
      <c r="T4" s="4"/>
      <c r="U4" s="5"/>
      <c r="V4" s="172"/>
      <c r="W4" s="163"/>
      <c r="X4" s="164"/>
      <c r="AJ4" s="5">
        <f>+data!Q14</f>
        <v>0.15437500000000001</v>
      </c>
      <c r="AK4" s="28" t="e">
        <f>+#REF!</f>
        <v>#REF!</v>
      </c>
    </row>
    <row r="5" spans="1:37" s="4" customFormat="1" ht="18.75" customHeight="1" x14ac:dyDescent="0.25">
      <c r="B5" s="167" t="s">
        <v>289</v>
      </c>
      <c r="C5" s="167"/>
      <c r="D5" s="167"/>
      <c r="E5" s="167"/>
      <c r="F5" s="167"/>
      <c r="G5" s="167"/>
      <c r="H5" s="167"/>
      <c r="J5" s="168" t="s">
        <v>287</v>
      </c>
      <c r="K5" s="168"/>
      <c r="L5" s="168"/>
      <c r="N5" s="167" t="s">
        <v>288</v>
      </c>
      <c r="O5" s="167"/>
      <c r="P5" s="167"/>
      <c r="Q5" s="167"/>
      <c r="R5" s="167"/>
      <c r="S5" s="167"/>
      <c r="T5" s="167"/>
      <c r="U5" s="5"/>
      <c r="V5" s="61" t="s">
        <v>1</v>
      </c>
      <c r="W5" s="94"/>
      <c r="X5" s="94"/>
      <c r="Y5" s="93"/>
      <c r="Z5" s="93"/>
      <c r="AA5" s="93"/>
      <c r="AB5" s="93"/>
      <c r="AC5" s="93"/>
      <c r="AD5" s="93"/>
      <c r="AE5" s="93"/>
      <c r="AJ5" s="5"/>
      <c r="AK5" s="77"/>
    </row>
    <row r="6" spans="1:37" s="4" customFormat="1" ht="11.25" customHeight="1" x14ac:dyDescent="0.25">
      <c r="U6" s="5"/>
      <c r="V6" s="5"/>
      <c r="W6" s="93"/>
      <c r="X6" s="93"/>
      <c r="Y6" s="93"/>
      <c r="Z6" s="93"/>
      <c r="AA6" s="93"/>
      <c r="AB6" s="93"/>
      <c r="AC6" s="93"/>
      <c r="AD6" s="93"/>
      <c r="AE6" s="93"/>
    </row>
    <row r="7" spans="1:37" ht="37.5" customHeight="1" x14ac:dyDescent="0.25">
      <c r="A7" s="6"/>
      <c r="B7" s="4"/>
      <c r="C7" s="4"/>
      <c r="D7" s="4"/>
      <c r="E7" s="4"/>
      <c r="F7" s="4"/>
      <c r="G7" s="4"/>
      <c r="H7" s="4"/>
      <c r="J7" s="181"/>
      <c r="K7" s="181"/>
      <c r="L7" s="181"/>
      <c r="U7" s="5"/>
      <c r="V7" s="5"/>
    </row>
    <row r="8" spans="1:37" ht="27.75" customHeight="1" x14ac:dyDescent="0.25">
      <c r="A8" s="4"/>
      <c r="B8" s="4"/>
      <c r="C8" s="4"/>
      <c r="D8" s="4"/>
      <c r="E8" s="4"/>
      <c r="F8" s="4"/>
      <c r="G8" s="4"/>
      <c r="H8" s="4"/>
      <c r="J8" s="181"/>
      <c r="K8" s="181"/>
      <c r="L8" s="181"/>
      <c r="U8" s="5"/>
      <c r="V8" s="5"/>
    </row>
    <row r="9" spans="1:37" ht="6" customHeight="1" x14ac:dyDescent="0.25">
      <c r="A9" s="4"/>
      <c r="B9" s="4"/>
      <c r="C9" s="4"/>
      <c r="D9" s="4"/>
      <c r="E9" s="4"/>
      <c r="F9" s="4"/>
      <c r="G9" s="4"/>
      <c r="H9" s="4"/>
      <c r="J9" s="181"/>
      <c r="K9" s="181"/>
      <c r="L9" s="181"/>
      <c r="U9" s="5"/>
      <c r="V9" s="5"/>
    </row>
    <row r="10" spans="1:37" ht="21" customHeight="1" x14ac:dyDescent="0.25">
      <c r="A10" s="4"/>
      <c r="B10" s="4"/>
      <c r="C10" s="4"/>
      <c r="D10" s="4"/>
      <c r="E10" s="4"/>
      <c r="F10" s="4"/>
      <c r="G10" s="4"/>
      <c r="H10" s="4"/>
      <c r="J10" s="181"/>
      <c r="K10" s="181"/>
      <c r="L10" s="181"/>
      <c r="U10" s="5"/>
      <c r="V10" s="5"/>
      <c r="AA10" s="93">
        <f>data!Q21</f>
        <v>5111</v>
      </c>
    </row>
    <row r="11" spans="1:37" s="4" customFormat="1" ht="4.5" customHeight="1" x14ac:dyDescent="0.25">
      <c r="J11" s="181"/>
      <c r="K11" s="181"/>
      <c r="L11" s="181"/>
      <c r="N11" s="1"/>
      <c r="O11" s="1"/>
      <c r="P11" s="1"/>
      <c r="Q11" s="1"/>
      <c r="R11" s="1"/>
      <c r="S11" s="1"/>
      <c r="T11" s="1"/>
      <c r="U11" s="5"/>
      <c r="V11" s="5"/>
      <c r="W11" s="93"/>
      <c r="X11" s="93"/>
      <c r="Y11" s="93"/>
      <c r="Z11" s="93"/>
      <c r="AA11" s="93"/>
      <c r="AB11" s="93"/>
      <c r="AC11" s="93"/>
      <c r="AD11" s="93"/>
      <c r="AE11" s="93"/>
    </row>
    <row r="12" spans="1:37" ht="24" customHeight="1" x14ac:dyDescent="0.25">
      <c r="A12" s="4"/>
      <c r="B12" s="4"/>
      <c r="C12" s="4"/>
      <c r="D12" s="4"/>
      <c r="E12" s="4"/>
      <c r="F12" s="4"/>
      <c r="G12" s="4"/>
      <c r="H12" s="4"/>
      <c r="J12" s="62"/>
      <c r="K12" s="62"/>
      <c r="L12" s="62"/>
      <c r="U12" s="5"/>
      <c r="V12" s="5"/>
    </row>
    <row r="13" spans="1:37" ht="24" customHeight="1" x14ac:dyDescent="0.25">
      <c r="A13" s="4"/>
      <c r="B13" s="4"/>
      <c r="C13" s="4"/>
      <c r="D13" s="4"/>
      <c r="E13" s="4"/>
      <c r="F13" s="4"/>
      <c r="G13" s="4"/>
      <c r="H13" s="4"/>
      <c r="J13" s="4"/>
      <c r="K13" s="4"/>
      <c r="L13" s="4"/>
      <c r="N13" s="4"/>
      <c r="O13" s="4"/>
      <c r="P13" s="4"/>
      <c r="Q13" s="4"/>
      <c r="R13" s="4"/>
      <c r="S13" s="4"/>
      <c r="T13" s="4"/>
      <c r="U13" s="5"/>
      <c r="V13" s="5"/>
      <c r="AA13" s="93">
        <f>B17-AA10</f>
        <v>-311</v>
      </c>
    </row>
    <row r="14" spans="1:37" ht="32.25" customHeight="1" x14ac:dyDescent="0.25">
      <c r="A14" s="4"/>
      <c r="B14" s="4"/>
      <c r="C14" s="4"/>
      <c r="D14" s="4"/>
      <c r="E14" s="4"/>
      <c r="F14" s="4"/>
      <c r="G14" s="4"/>
      <c r="H14" s="4"/>
      <c r="J14" s="4"/>
      <c r="K14" s="4"/>
      <c r="L14" s="4"/>
      <c r="N14" s="5"/>
      <c r="O14" s="5"/>
      <c r="P14" s="5"/>
      <c r="Q14" s="5"/>
      <c r="R14" s="5"/>
      <c r="S14" s="5"/>
      <c r="T14" s="5"/>
      <c r="U14" s="5"/>
      <c r="V14" s="5"/>
    </row>
    <row r="15" spans="1:37" ht="22.5" customHeight="1" x14ac:dyDescent="0.25">
      <c r="A15" s="4"/>
      <c r="B15" s="168" t="str">
        <f>+data!D7</f>
        <v>Income</v>
      </c>
      <c r="C15" s="168"/>
      <c r="D15" s="168"/>
      <c r="E15" s="71"/>
      <c r="F15" s="168" t="str">
        <f>+data!D15</f>
        <v>Expenses</v>
      </c>
      <c r="G15" s="168"/>
      <c r="H15" s="168"/>
      <c r="I15" s="72"/>
      <c r="J15" s="168" t="s">
        <v>32</v>
      </c>
      <c r="K15" s="168"/>
      <c r="L15" s="168"/>
      <c r="M15" s="72"/>
      <c r="N15" s="168" t="str">
        <f>+data!D19</f>
        <v>Accounts Receivable</v>
      </c>
      <c r="O15" s="168"/>
      <c r="P15" s="168"/>
      <c r="Q15" s="73"/>
      <c r="R15" s="168" t="str">
        <f>+data!D20</f>
        <v>Accounts Payable</v>
      </c>
      <c r="S15" s="168"/>
      <c r="T15" s="168"/>
      <c r="U15" s="5"/>
      <c r="V15" s="5"/>
    </row>
    <row r="16" spans="1:37" ht="3.75" customHeight="1" x14ac:dyDescent="0.25">
      <c r="A16" s="4"/>
      <c r="B16" s="76"/>
      <c r="C16" s="76"/>
      <c r="D16" s="76"/>
      <c r="E16" s="71"/>
      <c r="F16" s="76"/>
      <c r="G16" s="76"/>
      <c r="H16" s="76"/>
      <c r="I16" s="74"/>
      <c r="J16" s="76"/>
      <c r="K16" s="76"/>
      <c r="L16" s="76"/>
      <c r="M16" s="74"/>
      <c r="N16" s="76"/>
      <c r="O16" s="76"/>
      <c r="P16" s="76"/>
      <c r="Q16" s="73"/>
      <c r="R16" s="76"/>
      <c r="S16" s="76"/>
      <c r="T16" s="76"/>
      <c r="U16" s="5"/>
      <c r="V16" s="5"/>
    </row>
    <row r="17" spans="1:31" ht="24" customHeight="1" x14ac:dyDescent="0.25">
      <c r="A17" s="4"/>
      <c r="B17" s="174">
        <f>data!Q7</f>
        <v>4800</v>
      </c>
      <c r="C17" s="174"/>
      <c r="D17" s="174"/>
      <c r="E17" s="4"/>
      <c r="F17" s="174">
        <f>data!Q15</f>
        <v>3059</v>
      </c>
      <c r="G17" s="174"/>
      <c r="H17" s="174"/>
      <c r="I17" s="67"/>
      <c r="J17" s="62"/>
      <c r="K17" s="62"/>
      <c r="L17" s="62"/>
      <c r="N17" s="176">
        <f>data!Q19</f>
        <v>991</v>
      </c>
      <c r="O17" s="176"/>
      <c r="P17" s="176"/>
      <c r="Q17" s="8"/>
      <c r="R17" s="176">
        <f>data!Q20</f>
        <v>867</v>
      </c>
      <c r="S17" s="176"/>
      <c r="T17" s="176"/>
      <c r="U17" s="5"/>
      <c r="V17" s="5"/>
    </row>
    <row r="18" spans="1:31" ht="28.5" customHeight="1" x14ac:dyDescent="0.25">
      <c r="A18" s="4"/>
      <c r="B18" s="175"/>
      <c r="C18" s="175"/>
      <c r="D18" s="175"/>
      <c r="E18" s="4"/>
      <c r="F18" s="175"/>
      <c r="G18" s="175"/>
      <c r="H18" s="175"/>
      <c r="I18" s="67"/>
      <c r="J18" s="62"/>
      <c r="K18" s="62"/>
      <c r="L18" s="62"/>
      <c r="N18" s="177"/>
      <c r="O18" s="177"/>
      <c r="P18" s="177"/>
      <c r="Q18" s="8"/>
      <c r="R18" s="177"/>
      <c r="S18" s="177"/>
      <c r="T18" s="177"/>
      <c r="U18" s="5"/>
      <c r="V18" s="5"/>
    </row>
    <row r="19" spans="1:31" ht="24" customHeight="1" x14ac:dyDescent="0.25">
      <c r="A19" s="4"/>
      <c r="B19" s="165"/>
      <c r="C19" s="165"/>
      <c r="D19" s="165"/>
      <c r="E19" s="4"/>
      <c r="F19" s="166"/>
      <c r="G19" s="166"/>
      <c r="H19" s="166"/>
      <c r="I19" s="68"/>
      <c r="J19" s="62"/>
      <c r="K19" s="62"/>
      <c r="L19" s="62"/>
      <c r="N19" s="169"/>
      <c r="O19" s="170"/>
      <c r="P19" s="170"/>
      <c r="Q19" s="4"/>
      <c r="R19" s="169"/>
      <c r="S19" s="170"/>
      <c r="T19" s="170"/>
      <c r="U19" s="5"/>
      <c r="V19" s="5"/>
    </row>
    <row r="20" spans="1:31" s="62" customFormat="1" ht="13.5" customHeight="1" x14ac:dyDescent="0.25">
      <c r="A20" s="4"/>
      <c r="E20" s="4"/>
      <c r="I20" s="4"/>
      <c r="M20" s="4"/>
      <c r="Q20" s="4"/>
      <c r="U20" s="5"/>
      <c r="V20" s="5"/>
      <c r="W20" s="93"/>
      <c r="X20" s="93"/>
      <c r="Y20" s="93"/>
      <c r="Z20" s="93"/>
      <c r="AA20" s="93"/>
      <c r="AB20" s="93"/>
      <c r="AC20" s="93"/>
      <c r="AD20" s="93"/>
      <c r="AE20" s="93"/>
    </row>
    <row r="21" spans="1:31" s="79" customFormat="1" ht="6" customHeight="1" x14ac:dyDescent="0.25">
      <c r="W21" s="93"/>
      <c r="X21" s="93"/>
      <c r="Y21" s="93"/>
      <c r="Z21" s="93"/>
      <c r="AA21" s="93"/>
      <c r="AB21" s="93"/>
      <c r="AC21" s="93"/>
      <c r="AD21" s="93"/>
      <c r="AE21" s="93"/>
    </row>
    <row r="22" spans="1:31" ht="24" customHeight="1" x14ac:dyDescent="0.25">
      <c r="A22" s="4"/>
      <c r="B22" s="168" t="str">
        <f>+data!D13</f>
        <v xml:space="preserve">Net Profit   </v>
      </c>
      <c r="C22" s="168"/>
      <c r="D22" s="168"/>
      <c r="E22" s="73"/>
      <c r="F22" s="168" t="str">
        <f>+data!D16</f>
        <v>Cash at EOM</v>
      </c>
      <c r="G22" s="168"/>
      <c r="H22" s="168"/>
      <c r="I22" s="74"/>
      <c r="J22" s="168" t="s">
        <v>33</v>
      </c>
      <c r="K22" s="168"/>
      <c r="L22" s="168"/>
      <c r="M22" s="75"/>
      <c r="N22" s="178" t="str">
        <f>+data!D17</f>
        <v>Quick Ratio</v>
      </c>
      <c r="O22" s="178"/>
      <c r="P22" s="178"/>
      <c r="Q22" s="73"/>
      <c r="R22" s="168" t="str">
        <f>+data!D18</f>
        <v>Current Ratio</v>
      </c>
      <c r="S22" s="168"/>
      <c r="T22" s="168"/>
      <c r="U22" s="5"/>
      <c r="V22" s="5"/>
    </row>
    <row r="23" spans="1:31" ht="3" customHeight="1" x14ac:dyDescent="0.25">
      <c r="A23" s="4"/>
      <c r="B23" s="76"/>
      <c r="C23" s="76"/>
      <c r="D23" s="76"/>
      <c r="E23" s="73"/>
      <c r="F23" s="76"/>
      <c r="G23" s="76"/>
      <c r="H23" s="76"/>
      <c r="I23" s="74"/>
      <c r="J23" s="76"/>
      <c r="K23" s="76"/>
      <c r="L23" s="76"/>
      <c r="M23" s="75"/>
      <c r="N23" s="78"/>
      <c r="O23" s="78"/>
      <c r="P23" s="78"/>
      <c r="Q23" s="73"/>
      <c r="R23" s="76"/>
      <c r="S23" s="76"/>
      <c r="T23" s="76"/>
      <c r="U23" s="5"/>
      <c r="V23" s="5"/>
      <c r="AA23" s="93" t="s">
        <v>35</v>
      </c>
      <c r="AB23" s="93">
        <f>data!Q23</f>
        <v>3674</v>
      </c>
    </row>
    <row r="24" spans="1:31" ht="24" customHeight="1" x14ac:dyDescent="0.25">
      <c r="A24" s="4"/>
      <c r="B24" s="177">
        <f>data!Q13</f>
        <v>741</v>
      </c>
      <c r="C24" s="177"/>
      <c r="D24" s="177"/>
      <c r="E24" s="4"/>
      <c r="F24" s="177">
        <f>data!Q16</f>
        <v>4167</v>
      </c>
      <c r="G24" s="177"/>
      <c r="H24" s="177"/>
      <c r="I24" s="69"/>
      <c r="J24" s="62"/>
      <c r="K24" s="62"/>
      <c r="L24" s="62"/>
      <c r="N24" s="179">
        <f>data!Q17</f>
        <v>1.47</v>
      </c>
      <c r="O24" s="179"/>
      <c r="P24" s="179"/>
      <c r="Q24" s="8"/>
      <c r="R24" s="179">
        <f>data!Q18</f>
        <v>3.66</v>
      </c>
      <c r="S24" s="179"/>
      <c r="T24" s="179"/>
      <c r="U24" s="5"/>
      <c r="V24" s="5"/>
      <c r="AA24" s="93" t="s">
        <v>36</v>
      </c>
      <c r="AB24" s="93">
        <f>F17-AB23</f>
        <v>-615</v>
      </c>
    </row>
    <row r="25" spans="1:31" ht="6.75" customHeight="1" x14ac:dyDescent="0.25">
      <c r="A25" s="4"/>
      <c r="B25" s="177"/>
      <c r="C25" s="177"/>
      <c r="D25" s="177"/>
      <c r="E25" s="4"/>
      <c r="F25" s="177"/>
      <c r="G25" s="177"/>
      <c r="H25" s="177"/>
      <c r="I25" s="69"/>
      <c r="J25" s="62"/>
      <c r="K25" s="62"/>
      <c r="L25" s="62"/>
      <c r="N25" s="179"/>
      <c r="O25" s="179"/>
      <c r="P25" s="179"/>
      <c r="Q25" s="8"/>
      <c r="R25" s="179"/>
      <c r="S25" s="179"/>
      <c r="T25" s="179"/>
      <c r="U25" s="5"/>
      <c r="V25" s="5"/>
    </row>
    <row r="26" spans="1:31" ht="24" customHeight="1" x14ac:dyDescent="0.25">
      <c r="A26" s="4"/>
      <c r="B26" s="169"/>
      <c r="C26" s="170"/>
      <c r="D26" s="170"/>
      <c r="E26" s="4"/>
      <c r="F26" s="169"/>
      <c r="G26" s="170"/>
      <c r="H26" s="170"/>
      <c r="I26" s="70"/>
      <c r="J26" s="62"/>
      <c r="K26" s="62"/>
      <c r="L26" s="62"/>
      <c r="N26" s="169"/>
      <c r="O26" s="170"/>
      <c r="P26" s="170"/>
      <c r="Q26" s="4"/>
      <c r="R26" s="169"/>
      <c r="S26" s="170"/>
      <c r="T26" s="170"/>
      <c r="U26" s="5"/>
      <c r="V26" s="5"/>
    </row>
    <row r="27" spans="1:31" ht="24" customHeight="1" x14ac:dyDescent="0.25">
      <c r="A27" s="4"/>
      <c r="B27" s="7"/>
      <c r="C27" s="7"/>
      <c r="D27" s="7"/>
      <c r="E27" s="5"/>
      <c r="F27" s="7"/>
      <c r="G27" s="7"/>
      <c r="H27" s="7"/>
      <c r="I27" s="5"/>
      <c r="J27" s="7"/>
      <c r="K27" s="7"/>
      <c r="L27" s="7"/>
      <c r="M27" s="5"/>
      <c r="N27" s="7"/>
      <c r="O27" s="7"/>
      <c r="P27" s="7"/>
      <c r="Q27" s="5"/>
      <c r="R27" s="7"/>
      <c r="S27" s="7"/>
      <c r="T27" s="7"/>
      <c r="U27" s="5"/>
      <c r="V27" s="5"/>
    </row>
    <row r="28" spans="1:31" s="4" customFormat="1" ht="12.75" customHeight="1" x14ac:dyDescent="0.25">
      <c r="B28" s="87"/>
      <c r="C28" s="87"/>
      <c r="D28" s="87"/>
      <c r="E28" s="5"/>
      <c r="F28" s="87"/>
      <c r="G28" s="87"/>
      <c r="H28" s="87"/>
      <c r="I28" s="5"/>
      <c r="J28" s="87"/>
      <c r="K28" s="87"/>
      <c r="L28" s="87"/>
      <c r="M28" s="5"/>
      <c r="N28" s="87"/>
      <c r="O28" s="87"/>
      <c r="P28" s="87"/>
      <c r="Q28" s="5"/>
      <c r="R28" s="87"/>
      <c r="S28" s="87"/>
      <c r="T28" s="87"/>
      <c r="U28" s="5"/>
      <c r="V28" s="5"/>
      <c r="W28" s="93"/>
      <c r="X28" s="93"/>
      <c r="Y28" s="93"/>
      <c r="Z28" s="93"/>
      <c r="AA28" s="93"/>
      <c r="AB28" s="93"/>
      <c r="AC28" s="93"/>
      <c r="AD28" s="93"/>
      <c r="AE28" s="93"/>
    </row>
    <row r="29" spans="1:31" s="4" customFormat="1" ht="24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93"/>
      <c r="X29" s="93"/>
      <c r="Y29" s="93"/>
      <c r="Z29" s="93"/>
      <c r="AA29" s="93"/>
      <c r="AB29" s="93"/>
      <c r="AC29" s="93"/>
      <c r="AD29" s="93"/>
      <c r="AE29" s="93"/>
    </row>
    <row r="30" spans="1:31" s="4" customFormat="1" ht="24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93"/>
      <c r="X30" s="93"/>
      <c r="Y30" s="93"/>
      <c r="Z30" s="93"/>
      <c r="AA30" s="93"/>
      <c r="AB30" s="93"/>
      <c r="AC30" s="93"/>
      <c r="AD30" s="93"/>
      <c r="AE30" s="93"/>
    </row>
    <row r="31" spans="1:31" s="4" customFormat="1" ht="24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93"/>
      <c r="X31" s="93"/>
      <c r="Y31" s="93"/>
      <c r="Z31" s="93"/>
      <c r="AA31" s="93"/>
      <c r="AB31" s="93"/>
      <c r="AC31" s="93"/>
      <c r="AD31" s="93"/>
      <c r="AE31" s="93"/>
    </row>
    <row r="32" spans="1:31" s="4" customFormat="1" ht="24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93"/>
      <c r="X32" s="93"/>
      <c r="Y32" s="93"/>
      <c r="Z32" s="93"/>
      <c r="AA32" s="93"/>
      <c r="AB32" s="93"/>
      <c r="AC32" s="93"/>
      <c r="AD32" s="93"/>
      <c r="AE32" s="93"/>
    </row>
    <row r="33" spans="2:31" s="4" customFormat="1" ht="24" customHeight="1" x14ac:dyDescent="0.25">
      <c r="B33" s="8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93"/>
      <c r="X33" s="93"/>
      <c r="Y33" s="93"/>
      <c r="Z33" s="93"/>
      <c r="AA33" s="93"/>
      <c r="AB33" s="93"/>
      <c r="AC33" s="93"/>
      <c r="AD33" s="93"/>
      <c r="AE33" s="93"/>
    </row>
    <row r="34" spans="2:31" s="4" customFormat="1" ht="13.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93"/>
      <c r="X34" s="93"/>
      <c r="Y34" s="93"/>
      <c r="Z34" s="93"/>
      <c r="AA34" s="93"/>
      <c r="AB34" s="93"/>
      <c r="AC34" s="93"/>
      <c r="AD34" s="93"/>
      <c r="AE34" s="93"/>
    </row>
    <row r="35" spans="2:31" s="4" customFormat="1" ht="13.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93"/>
      <c r="X35" s="93"/>
      <c r="Y35" s="93"/>
      <c r="Z35" s="93"/>
      <c r="AA35" s="93"/>
      <c r="AB35" s="93"/>
      <c r="AC35" s="93"/>
      <c r="AD35" s="93"/>
      <c r="AE35" s="93"/>
    </row>
    <row r="36" spans="2:31" s="4" customForma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93"/>
      <c r="X36" s="93"/>
      <c r="Y36" s="93"/>
      <c r="Z36" s="93"/>
      <c r="AA36" s="93"/>
      <c r="AB36" s="93"/>
      <c r="AC36" s="93"/>
      <c r="AD36" s="93"/>
      <c r="AE36" s="93"/>
    </row>
    <row r="37" spans="2:31" s="4" customForma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93"/>
      <c r="X37" s="93"/>
      <c r="Y37" s="93"/>
      <c r="Z37" s="93"/>
      <c r="AA37" s="93"/>
      <c r="AB37" s="93"/>
      <c r="AC37" s="93"/>
      <c r="AD37" s="93"/>
      <c r="AE37" s="93"/>
    </row>
    <row r="38" spans="2:31" s="4" customForma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93"/>
      <c r="X38" s="93"/>
      <c r="Y38" s="93"/>
      <c r="Z38" s="93"/>
      <c r="AA38" s="93"/>
      <c r="AB38" s="93"/>
      <c r="AC38" s="93"/>
      <c r="AD38" s="93"/>
      <c r="AE38" s="93"/>
    </row>
    <row r="39" spans="2:31" s="4" customForma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93"/>
      <c r="X39" s="93"/>
      <c r="Y39" s="93"/>
      <c r="Z39" s="93"/>
      <c r="AA39" s="93"/>
      <c r="AB39" s="93"/>
      <c r="AC39" s="93"/>
      <c r="AD39" s="93"/>
      <c r="AE39" s="93"/>
    </row>
    <row r="40" spans="2:31" s="4" customForma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93"/>
      <c r="X40" s="93"/>
      <c r="Y40" s="93"/>
      <c r="Z40" s="93"/>
      <c r="AA40" s="93"/>
      <c r="AB40" s="93"/>
      <c r="AC40" s="93"/>
      <c r="AD40" s="93"/>
      <c r="AE40" s="93"/>
    </row>
    <row r="41" spans="2:31" s="4" customForma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93"/>
      <c r="X41" s="93"/>
      <c r="Y41" s="93"/>
      <c r="Z41" s="93"/>
      <c r="AA41" s="93"/>
      <c r="AB41" s="93"/>
      <c r="AC41" s="93"/>
      <c r="AD41" s="93"/>
      <c r="AE41" s="93"/>
    </row>
    <row r="42" spans="2:31" s="4" customForma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93"/>
      <c r="X42" s="93"/>
      <c r="Y42" s="93"/>
      <c r="Z42" s="93"/>
      <c r="AA42" s="93"/>
      <c r="AB42" s="93"/>
      <c r="AC42" s="93"/>
      <c r="AD42" s="93"/>
      <c r="AE42" s="93"/>
    </row>
    <row r="43" spans="2:31" s="4" customForma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93"/>
      <c r="X43" s="93"/>
      <c r="Y43" s="93"/>
      <c r="Z43" s="93"/>
      <c r="AA43" s="93"/>
      <c r="AB43" s="93"/>
      <c r="AC43" s="93"/>
      <c r="AD43" s="93"/>
      <c r="AE43" s="93"/>
    </row>
    <row r="44" spans="2:31" s="4" customForma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93"/>
      <c r="X44" s="93"/>
      <c r="Y44" s="93"/>
      <c r="Z44" s="93"/>
      <c r="AA44" s="93"/>
      <c r="AB44" s="93"/>
      <c r="AC44" s="93"/>
      <c r="AD44" s="93"/>
      <c r="AE44" s="93"/>
    </row>
    <row r="45" spans="2:31" s="4" customForma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93"/>
      <c r="X45" s="93"/>
      <c r="Y45" s="93"/>
      <c r="Z45" s="93"/>
      <c r="AA45" s="93"/>
      <c r="AB45" s="93"/>
      <c r="AC45" s="93"/>
      <c r="AD45" s="93"/>
      <c r="AE45" s="93"/>
    </row>
    <row r="46" spans="2:31" s="4" customForma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93"/>
      <c r="X46" s="93"/>
      <c r="Y46" s="93"/>
      <c r="Z46" s="93"/>
      <c r="AA46" s="93"/>
      <c r="AB46" s="93"/>
      <c r="AC46" s="93"/>
      <c r="AD46" s="93"/>
      <c r="AE46" s="93"/>
    </row>
    <row r="47" spans="2:31" s="4" customForma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93"/>
      <c r="X47" s="93"/>
      <c r="Y47" s="93"/>
      <c r="Z47" s="93"/>
      <c r="AA47" s="93"/>
      <c r="AB47" s="93"/>
      <c r="AC47" s="93"/>
      <c r="AD47" s="93"/>
      <c r="AE47" s="93"/>
    </row>
    <row r="48" spans="2:31" s="4" customForma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93"/>
      <c r="X48" s="93"/>
      <c r="Y48" s="93"/>
      <c r="Z48" s="93"/>
      <c r="AA48" s="93"/>
      <c r="AB48" s="93"/>
      <c r="AC48" s="93"/>
      <c r="AD48" s="93"/>
      <c r="AE48" s="93"/>
    </row>
    <row r="49" spans="2:31" s="4" customForma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93"/>
      <c r="X49" s="93"/>
      <c r="Y49" s="93"/>
      <c r="Z49" s="93"/>
      <c r="AA49" s="93"/>
      <c r="AB49" s="93"/>
      <c r="AC49" s="93"/>
      <c r="AD49" s="93"/>
      <c r="AE49" s="93"/>
    </row>
    <row r="50" spans="2:31" s="4" customForma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93"/>
      <c r="X50" s="93"/>
      <c r="Y50" s="93"/>
      <c r="Z50" s="93"/>
      <c r="AA50" s="93"/>
      <c r="AB50" s="93"/>
      <c r="AC50" s="93"/>
      <c r="AD50" s="93"/>
      <c r="AE50" s="93"/>
    </row>
    <row r="51" spans="2:31" s="4" customFormat="1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93"/>
      <c r="X51" s="93"/>
      <c r="Y51" s="93"/>
      <c r="Z51" s="93"/>
      <c r="AA51" s="93"/>
      <c r="AB51" s="93"/>
      <c r="AC51" s="93"/>
      <c r="AD51" s="93"/>
      <c r="AE51" s="93"/>
    </row>
    <row r="52" spans="2:31" s="4" customFormat="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93"/>
      <c r="X52" s="93"/>
      <c r="Y52" s="93"/>
      <c r="Z52" s="93"/>
      <c r="AA52" s="93"/>
      <c r="AB52" s="93"/>
      <c r="AC52" s="93"/>
      <c r="AD52" s="93"/>
      <c r="AE52" s="93"/>
    </row>
    <row r="53" spans="2:31" s="4" customFormat="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93"/>
      <c r="X53" s="93"/>
      <c r="Y53" s="93"/>
      <c r="Z53" s="93"/>
      <c r="AA53" s="93"/>
      <c r="AB53" s="93"/>
      <c r="AC53" s="93"/>
      <c r="AD53" s="93"/>
      <c r="AE53" s="93"/>
    </row>
    <row r="54" spans="2:31" s="4" customForma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93"/>
      <c r="X54" s="93"/>
      <c r="Y54" s="93"/>
      <c r="Z54" s="93"/>
      <c r="AA54" s="93"/>
      <c r="AB54" s="93"/>
      <c r="AC54" s="93"/>
      <c r="AD54" s="93"/>
      <c r="AE54" s="93"/>
    </row>
    <row r="55" spans="2:31" s="4" customFormat="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93"/>
      <c r="X55" s="93"/>
      <c r="Y55" s="93"/>
      <c r="Z55" s="93"/>
      <c r="AA55" s="93"/>
      <c r="AB55" s="93"/>
      <c r="AC55" s="93"/>
      <c r="AD55" s="93"/>
      <c r="AE55" s="93"/>
    </row>
    <row r="56" spans="2:31" s="4" customFormat="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93"/>
      <c r="X56" s="93"/>
      <c r="Y56" s="93"/>
      <c r="Z56" s="93"/>
      <c r="AA56" s="93"/>
      <c r="AB56" s="93"/>
      <c r="AC56" s="93"/>
      <c r="AD56" s="93"/>
      <c r="AE56" s="93"/>
    </row>
    <row r="57" spans="2:31" s="4" customFormat="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93"/>
      <c r="X57" s="93"/>
      <c r="Y57" s="93"/>
      <c r="Z57" s="93"/>
      <c r="AA57" s="93"/>
      <c r="AB57" s="93"/>
      <c r="AC57" s="93"/>
      <c r="AD57" s="93"/>
      <c r="AE57" s="93"/>
    </row>
    <row r="58" spans="2:31" s="4" customFormat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93"/>
      <c r="X58" s="93"/>
      <c r="Y58" s="93"/>
      <c r="Z58" s="93"/>
      <c r="AA58" s="93"/>
      <c r="AB58" s="93"/>
      <c r="AC58" s="93"/>
      <c r="AD58" s="93"/>
      <c r="AE58" s="93"/>
    </row>
    <row r="59" spans="2:31" s="4" customFormat="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93"/>
      <c r="X59" s="93"/>
      <c r="Y59" s="93"/>
      <c r="Z59" s="93"/>
      <c r="AA59" s="93"/>
      <c r="AB59" s="93"/>
      <c r="AC59" s="93"/>
      <c r="AD59" s="93"/>
      <c r="AE59" s="93"/>
    </row>
    <row r="60" spans="2:31" s="4" customFormat="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93"/>
      <c r="X60" s="93"/>
      <c r="Y60" s="93"/>
      <c r="Z60" s="93"/>
      <c r="AA60" s="93"/>
      <c r="AB60" s="93"/>
      <c r="AC60" s="93"/>
      <c r="AD60" s="93"/>
      <c r="AE60" s="93"/>
    </row>
    <row r="61" spans="2:31" s="4" customFormat="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93"/>
      <c r="X61" s="93"/>
      <c r="Y61" s="93"/>
      <c r="Z61" s="93"/>
      <c r="AA61" s="93"/>
      <c r="AB61" s="93"/>
      <c r="AC61" s="93"/>
      <c r="AD61" s="93"/>
      <c r="AE61" s="93"/>
    </row>
    <row r="62" spans="2:31" s="4" customForma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93"/>
      <c r="X62" s="93"/>
      <c r="Y62" s="93"/>
      <c r="Z62" s="93"/>
      <c r="AA62" s="93"/>
      <c r="AB62" s="93"/>
      <c r="AC62" s="93"/>
      <c r="AD62" s="93"/>
      <c r="AE62" s="93"/>
    </row>
    <row r="63" spans="2:31" s="4" customForma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93"/>
      <c r="X63" s="93"/>
      <c r="Y63" s="93"/>
      <c r="Z63" s="93"/>
      <c r="AA63" s="93"/>
      <c r="AB63" s="93"/>
      <c r="AC63" s="93"/>
      <c r="AD63" s="93"/>
      <c r="AE63" s="93"/>
    </row>
    <row r="64" spans="2:31" s="4" customForma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93"/>
      <c r="X64" s="93"/>
      <c r="Y64" s="93"/>
      <c r="Z64" s="93"/>
      <c r="AA64" s="93"/>
      <c r="AB64" s="93"/>
      <c r="AC64" s="93"/>
      <c r="AD64" s="93"/>
      <c r="AE64" s="93"/>
    </row>
    <row r="65" spans="2:31" s="4" customForma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93"/>
      <c r="X65" s="93"/>
      <c r="Y65" s="93"/>
      <c r="Z65" s="93"/>
      <c r="AA65" s="93"/>
      <c r="AB65" s="93"/>
      <c r="AC65" s="93"/>
      <c r="AD65" s="93"/>
      <c r="AE65" s="93"/>
    </row>
    <row r="66" spans="2:31" s="4" customForma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93"/>
      <c r="X66" s="93"/>
      <c r="Y66" s="93"/>
      <c r="Z66" s="93"/>
      <c r="AA66" s="93"/>
      <c r="AB66" s="93"/>
      <c r="AC66" s="93"/>
      <c r="AD66" s="93"/>
      <c r="AE66" s="93"/>
    </row>
    <row r="67" spans="2:31" s="4" customForma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93"/>
      <c r="X67" s="93"/>
      <c r="Y67" s="93"/>
      <c r="Z67" s="93"/>
      <c r="AA67" s="93"/>
      <c r="AB67" s="93"/>
      <c r="AC67" s="93"/>
      <c r="AD67" s="93"/>
      <c r="AE67" s="93"/>
    </row>
    <row r="68" spans="2:31" s="4" customForma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93"/>
      <c r="X68" s="93"/>
      <c r="Y68" s="93"/>
      <c r="Z68" s="93"/>
      <c r="AA68" s="93"/>
      <c r="AB68" s="93"/>
      <c r="AC68" s="93"/>
      <c r="AD68" s="93"/>
      <c r="AE68" s="93"/>
    </row>
    <row r="69" spans="2:31" s="4" customForma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93"/>
      <c r="X69" s="93"/>
      <c r="Y69" s="93"/>
      <c r="Z69" s="93"/>
      <c r="AA69" s="93"/>
      <c r="AB69" s="93"/>
      <c r="AC69" s="93"/>
      <c r="AD69" s="93"/>
      <c r="AE69" s="93"/>
    </row>
    <row r="70" spans="2:31" s="4" customForma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93"/>
      <c r="X70" s="93"/>
      <c r="Y70" s="93"/>
      <c r="Z70" s="93"/>
      <c r="AA70" s="93"/>
      <c r="AB70" s="93"/>
      <c r="AC70" s="93"/>
      <c r="AD70" s="93"/>
      <c r="AE70" s="93"/>
    </row>
    <row r="71" spans="2:31" s="4" customForma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93"/>
      <c r="X71" s="93"/>
      <c r="Y71" s="93"/>
      <c r="Z71" s="93"/>
      <c r="AA71" s="93"/>
      <c r="AB71" s="93"/>
      <c r="AC71" s="93"/>
      <c r="AD71" s="93"/>
      <c r="AE71" s="93"/>
    </row>
    <row r="72" spans="2:31" s="4" customForma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93"/>
      <c r="X72" s="93"/>
      <c r="Y72" s="93"/>
      <c r="Z72" s="93"/>
      <c r="AA72" s="93"/>
      <c r="AB72" s="93"/>
      <c r="AC72" s="93"/>
      <c r="AD72" s="93"/>
      <c r="AE72" s="93"/>
    </row>
    <row r="73" spans="2:31" s="4" customForma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93"/>
      <c r="X73" s="93"/>
      <c r="Y73" s="93"/>
      <c r="Z73" s="93"/>
      <c r="AA73" s="93"/>
      <c r="AB73" s="93"/>
      <c r="AC73" s="93"/>
      <c r="AD73" s="93"/>
      <c r="AE73" s="93"/>
    </row>
    <row r="74" spans="2:31" s="4" customForma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93"/>
      <c r="X74" s="93"/>
      <c r="Y74" s="93"/>
      <c r="Z74" s="93"/>
      <c r="AA74" s="93"/>
      <c r="AB74" s="93"/>
      <c r="AC74" s="93"/>
      <c r="AD74" s="93"/>
      <c r="AE74" s="93"/>
    </row>
    <row r="75" spans="2:31" s="4" customForma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93"/>
      <c r="X75" s="93"/>
      <c r="Y75" s="93"/>
      <c r="Z75" s="93"/>
      <c r="AA75" s="93"/>
      <c r="AB75" s="93"/>
      <c r="AC75" s="93"/>
      <c r="AD75" s="93"/>
      <c r="AE75" s="93"/>
    </row>
    <row r="76" spans="2:31" s="4" customForma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93"/>
      <c r="X76" s="93"/>
      <c r="Y76" s="93"/>
      <c r="Z76" s="93"/>
      <c r="AA76" s="93"/>
      <c r="AB76" s="93"/>
      <c r="AC76" s="93"/>
      <c r="AD76" s="93"/>
      <c r="AE76" s="93"/>
    </row>
    <row r="77" spans="2:31" s="4" customForma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93"/>
      <c r="X77" s="93"/>
      <c r="Y77" s="93"/>
      <c r="Z77" s="93"/>
      <c r="AA77" s="93"/>
      <c r="AB77" s="93"/>
      <c r="AC77" s="93"/>
      <c r="AD77" s="93"/>
      <c r="AE77" s="93"/>
    </row>
    <row r="78" spans="2:31" s="4" customForma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93"/>
      <c r="X78" s="93"/>
      <c r="Y78" s="93"/>
      <c r="Z78" s="93"/>
      <c r="AA78" s="93"/>
      <c r="AB78" s="93"/>
      <c r="AC78" s="93"/>
      <c r="AD78" s="93"/>
      <c r="AE78" s="93"/>
    </row>
    <row r="79" spans="2:31" s="4" customForma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93"/>
      <c r="X79" s="93"/>
      <c r="Y79" s="93"/>
      <c r="Z79" s="93"/>
      <c r="AA79" s="93"/>
      <c r="AB79" s="93"/>
      <c r="AC79" s="93"/>
      <c r="AD79" s="93"/>
      <c r="AE79" s="93"/>
    </row>
    <row r="80" spans="2:31" s="4" customForma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93"/>
      <c r="X80" s="93"/>
      <c r="Y80" s="93"/>
      <c r="Z80" s="93"/>
      <c r="AA80" s="93"/>
      <c r="AB80" s="93"/>
      <c r="AC80" s="93"/>
      <c r="AD80" s="93"/>
      <c r="AE80" s="93"/>
    </row>
    <row r="81" spans="4:31" s="4" customFormat="1" x14ac:dyDescent="0.25">
      <c r="U81" s="5"/>
      <c r="V81" s="5"/>
      <c r="W81" s="93"/>
      <c r="X81" s="93"/>
      <c r="Y81" s="93"/>
      <c r="Z81" s="93"/>
      <c r="AA81" s="93"/>
      <c r="AB81" s="93"/>
      <c r="AC81" s="93"/>
      <c r="AD81" s="93"/>
      <c r="AE81" s="93"/>
    </row>
    <row r="82" spans="4:31" s="4" customFormat="1" x14ac:dyDescent="0.25">
      <c r="U82" s="5"/>
      <c r="V82" s="5"/>
      <c r="W82" s="93"/>
      <c r="X82" s="93"/>
      <c r="Y82" s="93"/>
      <c r="Z82" s="93"/>
      <c r="AA82" s="93"/>
      <c r="AB82" s="93"/>
      <c r="AC82" s="93"/>
      <c r="AD82" s="93"/>
      <c r="AE82" s="93"/>
    </row>
    <row r="83" spans="4:31" s="4" customFormat="1" x14ac:dyDescent="0.25">
      <c r="U83" s="5"/>
      <c r="V83" s="5"/>
      <c r="W83" s="93"/>
      <c r="X83" s="93"/>
      <c r="Y83" s="93"/>
      <c r="Z83" s="93"/>
      <c r="AA83" s="93"/>
      <c r="AB83" s="93"/>
      <c r="AC83" s="93"/>
      <c r="AD83" s="93"/>
      <c r="AE83" s="93"/>
    </row>
    <row r="84" spans="4:31" s="4" customFormat="1" x14ac:dyDescent="0.25">
      <c r="U84" s="5"/>
      <c r="V84" s="5"/>
      <c r="W84" s="93"/>
      <c r="X84" s="93"/>
      <c r="Y84" s="93"/>
      <c r="Z84" s="93"/>
      <c r="AA84" s="93"/>
      <c r="AB84" s="93"/>
      <c r="AC84" s="93"/>
      <c r="AD84" s="93"/>
      <c r="AE84" s="93"/>
    </row>
    <row r="85" spans="4:31" s="4" customFormat="1" x14ac:dyDescent="0.25">
      <c r="U85" s="5"/>
      <c r="V85" s="5"/>
      <c r="W85" s="93"/>
      <c r="X85" s="93"/>
      <c r="Y85" s="93"/>
      <c r="Z85" s="93"/>
      <c r="AA85" s="93"/>
      <c r="AB85" s="93"/>
      <c r="AC85" s="93"/>
      <c r="AD85" s="93"/>
      <c r="AE85" s="93"/>
    </row>
    <row r="86" spans="4:31" s="4" customFormat="1" x14ac:dyDescent="0.25">
      <c r="F86" s="82"/>
      <c r="U86" s="5"/>
      <c r="V86" s="5"/>
      <c r="W86" s="93"/>
      <c r="X86" s="93"/>
      <c r="Y86" s="93"/>
      <c r="Z86" s="93"/>
      <c r="AA86" s="93"/>
      <c r="AB86" s="93"/>
      <c r="AC86" s="93"/>
      <c r="AD86" s="93"/>
      <c r="AE86" s="93"/>
    </row>
    <row r="87" spans="4:31" s="4" customFormat="1" x14ac:dyDescent="0.25">
      <c r="U87" s="5"/>
      <c r="V87" s="5"/>
      <c r="W87" s="93"/>
      <c r="X87" s="93"/>
      <c r="Y87" s="93"/>
      <c r="Z87" s="93"/>
      <c r="AA87" s="93"/>
      <c r="AB87" s="93"/>
      <c r="AC87" s="93"/>
      <c r="AD87" s="93"/>
      <c r="AE87" s="93"/>
    </row>
    <row r="88" spans="4:31" s="4" customFormat="1" x14ac:dyDescent="0.25">
      <c r="U88" s="5"/>
      <c r="V88" s="5"/>
      <c r="W88" s="93"/>
      <c r="X88" s="93"/>
      <c r="Y88" s="93"/>
      <c r="Z88" s="93"/>
      <c r="AA88" s="93"/>
      <c r="AB88" s="93"/>
      <c r="AC88" s="93"/>
      <c r="AD88" s="93"/>
      <c r="AE88" s="93"/>
    </row>
    <row r="89" spans="4:31" s="4" customFormat="1" x14ac:dyDescent="0.25">
      <c r="U89" s="5"/>
      <c r="V89" s="5"/>
      <c r="W89" s="93"/>
      <c r="X89" s="93"/>
      <c r="Y89" s="93"/>
      <c r="Z89" s="93"/>
      <c r="AA89" s="93"/>
      <c r="AB89" s="93"/>
      <c r="AC89" s="93"/>
      <c r="AD89" s="93"/>
      <c r="AE89" s="93"/>
    </row>
    <row r="90" spans="4:31" s="4" customFormat="1" x14ac:dyDescent="0.25">
      <c r="U90" s="5"/>
      <c r="V90" s="5"/>
      <c r="W90" s="93"/>
      <c r="X90" s="93"/>
      <c r="Y90" s="93"/>
      <c r="Z90" s="93"/>
      <c r="AA90" s="93"/>
      <c r="AB90" s="93"/>
      <c r="AC90" s="93"/>
      <c r="AD90" s="93"/>
      <c r="AE90" s="93"/>
    </row>
    <row r="91" spans="4:31" s="4" customFormat="1" ht="15.75" x14ac:dyDescent="0.25">
      <c r="D91" s="83"/>
      <c r="U91" s="5"/>
      <c r="V91" s="5"/>
      <c r="W91" s="93"/>
      <c r="X91" s="93"/>
      <c r="Y91" s="93"/>
      <c r="Z91" s="93"/>
      <c r="AA91" s="93"/>
      <c r="AB91" s="93"/>
      <c r="AC91" s="93"/>
      <c r="AD91" s="93"/>
      <c r="AE91" s="93"/>
    </row>
    <row r="92" spans="4:31" s="4" customFormat="1" ht="15.75" x14ac:dyDescent="0.25">
      <c r="D92" s="83"/>
      <c r="V92" s="5"/>
      <c r="W92" s="93"/>
      <c r="X92" s="93"/>
      <c r="Y92" s="93"/>
      <c r="Z92" s="93"/>
      <c r="AA92" s="93"/>
      <c r="AB92" s="93"/>
      <c r="AC92" s="93"/>
      <c r="AD92" s="93"/>
      <c r="AE92" s="93"/>
    </row>
    <row r="93" spans="4:31" s="4" customFormat="1" ht="15.75" x14ac:dyDescent="0.25">
      <c r="D93" s="83"/>
      <c r="V93" s="5"/>
      <c r="W93" s="93"/>
      <c r="X93" s="93"/>
      <c r="Y93" s="93"/>
      <c r="Z93" s="93"/>
      <c r="AA93" s="93"/>
      <c r="AB93" s="93"/>
      <c r="AC93" s="93"/>
      <c r="AD93" s="93"/>
      <c r="AE93" s="93"/>
    </row>
    <row r="94" spans="4:31" s="4" customFormat="1" ht="15.75" x14ac:dyDescent="0.25">
      <c r="D94" s="83"/>
      <c r="V94" s="5"/>
      <c r="W94" s="93"/>
      <c r="X94" s="93"/>
      <c r="Y94" s="93"/>
      <c r="Z94" s="93"/>
      <c r="AA94" s="93"/>
      <c r="AB94" s="93"/>
      <c r="AC94" s="93"/>
      <c r="AD94" s="93"/>
      <c r="AE94" s="93"/>
    </row>
    <row r="95" spans="4:31" s="4" customFormat="1" ht="15.75" x14ac:dyDescent="0.25">
      <c r="D95" s="83"/>
      <c r="V95" s="5"/>
      <c r="W95" s="93"/>
      <c r="X95" s="93"/>
      <c r="Y95" s="93"/>
      <c r="Z95" s="93"/>
      <c r="AA95" s="93"/>
      <c r="AB95" s="93"/>
      <c r="AC95" s="93"/>
      <c r="AD95" s="93"/>
      <c r="AE95" s="93"/>
    </row>
    <row r="96" spans="4:31" s="4" customFormat="1" ht="15.75" x14ac:dyDescent="0.25">
      <c r="D96" s="83"/>
      <c r="V96" s="5"/>
      <c r="W96" s="93"/>
      <c r="X96" s="93"/>
      <c r="Y96" s="93"/>
      <c r="Z96" s="93"/>
      <c r="AA96" s="93"/>
      <c r="AB96" s="93"/>
      <c r="AC96" s="93"/>
      <c r="AD96" s="93"/>
      <c r="AE96" s="93"/>
    </row>
    <row r="97" spans="4:31" s="4" customFormat="1" ht="15.75" x14ac:dyDescent="0.25">
      <c r="D97" s="84"/>
      <c r="V97" s="5"/>
      <c r="W97" s="93"/>
      <c r="X97" s="93"/>
      <c r="Y97" s="93"/>
      <c r="Z97" s="93"/>
      <c r="AA97" s="93"/>
      <c r="AB97" s="93"/>
      <c r="AC97" s="93"/>
      <c r="AD97" s="93"/>
      <c r="AE97" s="93"/>
    </row>
    <row r="98" spans="4:31" s="4" customFormat="1" ht="15.75" x14ac:dyDescent="0.25">
      <c r="D98" s="84"/>
      <c r="V98" s="5"/>
      <c r="W98" s="93"/>
      <c r="X98" s="93"/>
      <c r="Y98" s="93"/>
      <c r="Z98" s="93"/>
      <c r="AA98" s="93"/>
      <c r="AB98" s="93"/>
      <c r="AC98" s="93"/>
      <c r="AD98" s="93"/>
      <c r="AE98" s="93"/>
    </row>
    <row r="99" spans="4:31" s="4" customFormat="1" ht="15.75" x14ac:dyDescent="0.25">
      <c r="D99" s="83"/>
      <c r="E99" s="85"/>
      <c r="F99" s="82"/>
      <c r="G99" s="77"/>
      <c r="V99" s="5"/>
      <c r="W99" s="93"/>
      <c r="X99" s="93"/>
      <c r="Y99" s="93"/>
      <c r="Z99" s="93"/>
      <c r="AA99" s="93"/>
      <c r="AB99" s="93"/>
      <c r="AC99" s="93"/>
      <c r="AD99" s="93"/>
      <c r="AE99" s="93"/>
    </row>
    <row r="100" spans="4:31" s="4" customFormat="1" ht="15.75" x14ac:dyDescent="0.25">
      <c r="D100" s="83"/>
      <c r="V100" s="5"/>
      <c r="W100" s="93"/>
      <c r="X100" s="93"/>
      <c r="Y100" s="93"/>
      <c r="Z100" s="93"/>
      <c r="AA100" s="93"/>
      <c r="AB100" s="93"/>
      <c r="AC100" s="93"/>
      <c r="AD100" s="93"/>
      <c r="AE100" s="93"/>
    </row>
    <row r="101" spans="4:31" s="4" customFormat="1" ht="15.75" x14ac:dyDescent="0.25">
      <c r="D101" s="83"/>
      <c r="V101" s="5"/>
      <c r="W101" s="93"/>
      <c r="X101" s="93"/>
      <c r="Y101" s="93"/>
      <c r="Z101" s="93"/>
      <c r="AA101" s="93"/>
      <c r="AB101" s="93"/>
      <c r="AC101" s="93"/>
      <c r="AD101" s="93"/>
      <c r="AE101" s="93"/>
    </row>
    <row r="102" spans="4:31" s="4" customFormat="1" ht="15.75" x14ac:dyDescent="0.25">
      <c r="D102" s="86"/>
      <c r="V102" s="5"/>
      <c r="W102" s="93"/>
      <c r="X102" s="93"/>
      <c r="Y102" s="93"/>
      <c r="Z102" s="93"/>
      <c r="AA102" s="93"/>
      <c r="AB102" s="93"/>
      <c r="AC102" s="93"/>
      <c r="AD102" s="93"/>
      <c r="AE102" s="93"/>
    </row>
    <row r="103" spans="4:31" s="4" customFormat="1" ht="15.75" x14ac:dyDescent="0.25">
      <c r="D103" s="86"/>
      <c r="V103" s="5"/>
      <c r="W103" s="93"/>
      <c r="X103" s="93"/>
      <c r="Y103" s="93"/>
      <c r="Z103" s="93"/>
      <c r="AA103" s="93"/>
      <c r="AB103" s="93"/>
      <c r="AC103" s="93"/>
      <c r="AD103" s="93"/>
      <c r="AE103" s="93"/>
    </row>
    <row r="104" spans="4:31" s="4" customFormat="1" ht="15.75" x14ac:dyDescent="0.25">
      <c r="D104" s="86"/>
      <c r="W104" s="93"/>
      <c r="X104" s="93"/>
      <c r="Y104" s="93"/>
      <c r="Z104" s="93"/>
      <c r="AA104" s="93"/>
      <c r="AB104" s="93"/>
      <c r="AC104" s="93"/>
      <c r="AD104" s="93"/>
      <c r="AE104" s="93"/>
    </row>
    <row r="105" spans="4:31" s="4" customFormat="1" ht="15.75" x14ac:dyDescent="0.25">
      <c r="D105" s="86"/>
      <c r="W105" s="93"/>
      <c r="X105" s="93"/>
      <c r="Y105" s="93"/>
      <c r="Z105" s="93"/>
      <c r="AA105" s="93"/>
      <c r="AB105" s="93"/>
      <c r="AC105" s="93"/>
      <c r="AD105" s="93"/>
      <c r="AE105" s="93"/>
    </row>
    <row r="106" spans="4:31" s="4" customFormat="1" ht="15.75" x14ac:dyDescent="0.25">
      <c r="D106" s="86"/>
      <c r="W106" s="93"/>
      <c r="X106" s="93"/>
      <c r="Y106" s="93"/>
      <c r="Z106" s="93"/>
      <c r="AA106" s="93"/>
      <c r="AB106" s="93"/>
      <c r="AC106" s="93"/>
      <c r="AD106" s="93"/>
      <c r="AE106" s="93"/>
    </row>
    <row r="107" spans="4:31" s="4" customFormat="1" x14ac:dyDescent="0.25">
      <c r="W107" s="93"/>
      <c r="X107" s="93"/>
      <c r="Y107" s="93"/>
      <c r="Z107" s="93"/>
      <c r="AA107" s="93"/>
      <c r="AB107" s="93"/>
      <c r="AC107" s="93"/>
      <c r="AD107" s="93"/>
      <c r="AE107" s="93"/>
    </row>
    <row r="108" spans="4:31" s="4" customFormat="1" x14ac:dyDescent="0.25">
      <c r="W108" s="93"/>
      <c r="X108" s="93"/>
      <c r="Y108" s="93"/>
      <c r="Z108" s="93"/>
      <c r="AA108" s="93"/>
      <c r="AB108" s="93"/>
      <c r="AC108" s="93"/>
      <c r="AD108" s="93"/>
      <c r="AE108" s="93"/>
    </row>
    <row r="109" spans="4:31" s="4" customFormat="1" x14ac:dyDescent="0.25">
      <c r="W109" s="93"/>
      <c r="X109" s="93"/>
      <c r="Y109" s="93"/>
      <c r="Z109" s="93"/>
      <c r="AA109" s="93"/>
      <c r="AB109" s="93"/>
      <c r="AC109" s="93"/>
      <c r="AD109" s="93"/>
      <c r="AE109" s="93"/>
    </row>
    <row r="110" spans="4:31" s="4" customFormat="1" x14ac:dyDescent="0.25">
      <c r="W110" s="93"/>
      <c r="X110" s="93"/>
      <c r="Y110" s="93"/>
      <c r="Z110" s="93"/>
      <c r="AA110" s="93"/>
      <c r="AB110" s="93"/>
      <c r="AC110" s="93"/>
      <c r="AD110" s="93"/>
      <c r="AE110" s="93"/>
    </row>
    <row r="111" spans="4:31" s="4" customFormat="1" x14ac:dyDescent="0.25">
      <c r="W111" s="93"/>
      <c r="X111" s="93"/>
      <c r="Y111" s="93"/>
      <c r="Z111" s="93"/>
      <c r="AA111" s="93"/>
      <c r="AB111" s="93"/>
      <c r="AC111" s="93"/>
      <c r="AD111" s="93"/>
      <c r="AE111" s="93"/>
    </row>
    <row r="112" spans="4:31" s="4" customFormat="1" x14ac:dyDescent="0.25">
      <c r="W112" s="93"/>
      <c r="X112" s="93"/>
      <c r="Y112" s="93"/>
      <c r="Z112" s="93"/>
      <c r="AA112" s="93"/>
      <c r="AB112" s="93"/>
      <c r="AC112" s="93"/>
      <c r="AD112" s="93"/>
      <c r="AE112" s="93"/>
    </row>
    <row r="113" spans="23:31" s="4" customFormat="1" x14ac:dyDescent="0.25">
      <c r="W113" s="93"/>
      <c r="X113" s="93"/>
      <c r="Y113" s="93"/>
      <c r="Z113" s="93"/>
      <c r="AA113" s="93"/>
      <c r="AB113" s="93"/>
      <c r="AC113" s="93"/>
      <c r="AD113" s="93"/>
      <c r="AE113" s="93"/>
    </row>
  </sheetData>
  <mergeCells count="34">
    <mergeCell ref="B2:G2"/>
    <mergeCell ref="B15:D15"/>
    <mergeCell ref="F15:H15"/>
    <mergeCell ref="J5:L5"/>
    <mergeCell ref="J7:L11"/>
    <mergeCell ref="B26:D26"/>
    <mergeCell ref="F26:H26"/>
    <mergeCell ref="N26:P26"/>
    <mergeCell ref="R26:T26"/>
    <mergeCell ref="J22:L22"/>
    <mergeCell ref="B22:D22"/>
    <mergeCell ref="F22:H22"/>
    <mergeCell ref="N22:P22"/>
    <mergeCell ref="R22:T22"/>
    <mergeCell ref="B24:D25"/>
    <mergeCell ref="F24:H25"/>
    <mergeCell ref="N24:P25"/>
    <mergeCell ref="R24:T25"/>
    <mergeCell ref="W4:X4"/>
    <mergeCell ref="B19:D19"/>
    <mergeCell ref="F19:H19"/>
    <mergeCell ref="B5:H5"/>
    <mergeCell ref="N5:T5"/>
    <mergeCell ref="N15:P15"/>
    <mergeCell ref="R15:T15"/>
    <mergeCell ref="N19:P19"/>
    <mergeCell ref="R19:T19"/>
    <mergeCell ref="V1:V4"/>
    <mergeCell ref="R2:S2"/>
    <mergeCell ref="J15:L15"/>
    <mergeCell ref="B17:D18"/>
    <mergeCell ref="F17:H18"/>
    <mergeCell ref="N17:P18"/>
    <mergeCell ref="R17:T18"/>
  </mergeCells>
  <conditionalFormatting sqref="D91:D94">
    <cfRule type="expression" dxfId="37" priority="11">
      <formula>$D91&lt;0</formula>
    </cfRule>
    <cfRule type="expression" dxfId="36" priority="12">
      <formula>$D91&gt;0</formula>
    </cfRule>
  </conditionalFormatting>
  <conditionalFormatting sqref="D95">
    <cfRule type="expression" dxfId="35" priority="9">
      <formula>$D$95&lt;0</formula>
    </cfRule>
    <cfRule type="expression" dxfId="34" priority="10">
      <formula>$D$95&gt;0</formula>
    </cfRule>
  </conditionalFormatting>
  <conditionalFormatting sqref="D96">
    <cfRule type="expression" dxfId="33" priority="7">
      <formula>$D$96&gt;0</formula>
    </cfRule>
    <cfRule type="expression" dxfId="32" priority="8">
      <formula>$D$96&lt;0</formula>
    </cfRule>
  </conditionalFormatting>
  <dataValidations count="1">
    <dataValidation type="list" allowBlank="1" showInputMessage="1" showErrorMessage="1" sqref="V5" xr:uid="{00000000-0002-0000-0200-000000000000}">
      <formula1>ListMonths</formula1>
    </dataValidation>
  </dataValidations>
  <pageMargins left="0.25" right="0.25" top="0.75" bottom="0.75" header="0.3" footer="0.3"/>
  <pageSetup scale="61" orientation="landscape" r:id="rId1"/>
  <rowBreaks count="1" manualBreakCount="1">
    <brk id="29" max="16383" man="1"/>
  </rowBreaks>
  <colBreaks count="1" manualBreakCount="1">
    <brk id="22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2:AE43"/>
  <sheetViews>
    <sheetView showGridLines="0" zoomScaleNormal="100" workbookViewId="0">
      <selection activeCell="G4" sqref="G4"/>
    </sheetView>
  </sheetViews>
  <sheetFormatPr defaultRowHeight="15" x14ac:dyDescent="0.25"/>
  <cols>
    <col min="2" max="2" width="0.7109375" customWidth="1"/>
    <col min="3" max="3" width="7" customWidth="1"/>
    <col min="4" max="4" width="0.42578125" customWidth="1"/>
    <col min="5" max="5" width="24.7109375" bestFit="1" customWidth="1"/>
    <col min="6" max="6" width="0.42578125" customWidth="1"/>
    <col min="7" max="7" width="8.42578125" bestFit="1" customWidth="1"/>
    <col min="8" max="8" width="0.5703125" customWidth="1"/>
    <col min="9" max="9" width="0.7109375" customWidth="1"/>
    <col min="10" max="10" width="0.5703125" customWidth="1"/>
    <col min="16" max="16" width="16.42578125" customWidth="1"/>
    <col min="18" max="18" width="28.85546875" customWidth="1"/>
    <col min="19" max="19" width="26.85546875" customWidth="1"/>
    <col min="20" max="21" width="5" bestFit="1" customWidth="1"/>
    <col min="22" max="34" width="5.42578125" bestFit="1" customWidth="1"/>
  </cols>
  <sheetData>
    <row r="2" spans="2:31" x14ac:dyDescent="0.25">
      <c r="B2" s="129"/>
      <c r="C2" s="130" t="s">
        <v>14</v>
      </c>
      <c r="D2" s="122"/>
      <c r="E2" s="131" t="s">
        <v>297</v>
      </c>
      <c r="F2" s="122"/>
      <c r="G2" s="131" t="s">
        <v>170</v>
      </c>
      <c r="H2" s="97"/>
      <c r="I2" s="135"/>
    </row>
    <row r="3" spans="2:31" ht="3" customHeight="1" x14ac:dyDescent="0.25">
      <c r="B3" s="97"/>
      <c r="C3" s="126"/>
      <c r="D3" s="122"/>
      <c r="E3" s="122"/>
      <c r="F3" s="122"/>
      <c r="G3" s="122"/>
      <c r="H3" s="97"/>
      <c r="I3" s="135"/>
    </row>
    <row r="4" spans="2:31" x14ac:dyDescent="0.25">
      <c r="B4" s="132"/>
      <c r="C4" s="136">
        <v>1</v>
      </c>
      <c r="D4" s="127"/>
      <c r="E4" s="121" t="str">
        <f>data!D7</f>
        <v>Income</v>
      </c>
      <c r="F4" s="123"/>
      <c r="G4" s="95">
        <f>data!S7</f>
        <v>6.6429682292823866E-2</v>
      </c>
      <c r="H4" s="98"/>
      <c r="I4" s="135"/>
      <c r="T4" t="s">
        <v>0</v>
      </c>
      <c r="U4" t="s">
        <v>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</row>
    <row r="5" spans="2:31" x14ac:dyDescent="0.25">
      <c r="B5" s="133"/>
      <c r="C5" s="136">
        <v>2</v>
      </c>
      <c r="D5" s="128"/>
      <c r="E5" s="121" t="str">
        <f>data!D13</f>
        <v xml:space="preserve">Net Profit   </v>
      </c>
      <c r="F5" s="124"/>
      <c r="G5" s="95">
        <f>data!S13</f>
        <v>5.8571428571428497E-2</v>
      </c>
      <c r="H5" s="1"/>
      <c r="I5" s="135"/>
      <c r="S5" t="s">
        <v>284</v>
      </c>
      <c r="T5">
        <f>+data!E7</f>
        <v>4501</v>
      </c>
      <c r="U5">
        <f>+data!F7</f>
        <v>4800</v>
      </c>
      <c r="V5">
        <f>+data!G7</f>
        <v>4300</v>
      </c>
      <c r="W5">
        <f>+data!H7</f>
        <v>5100</v>
      </c>
      <c r="X5">
        <f>+data!I7</f>
        <v>4800</v>
      </c>
      <c r="Y5">
        <f>+data!J7</f>
        <v>5200</v>
      </c>
      <c r="Z5">
        <f>+data!K7</f>
        <v>5100</v>
      </c>
      <c r="AA5">
        <f>+data!L7</f>
        <v>4100</v>
      </c>
      <c r="AB5">
        <f>+data!M7</f>
        <v>5200</v>
      </c>
      <c r="AC5">
        <f>+data!N7</f>
        <v>5184</v>
      </c>
      <c r="AD5">
        <f>+data!O7</f>
        <v>4800</v>
      </c>
      <c r="AE5">
        <f>+data!P7</f>
        <v>4625</v>
      </c>
    </row>
    <row r="6" spans="2:31" x14ac:dyDescent="0.25">
      <c r="B6" s="133"/>
      <c r="C6" s="136">
        <v>3</v>
      </c>
      <c r="D6" s="128"/>
      <c r="E6" s="121" t="str">
        <f>data!D14</f>
        <v>Net Profit Margin %</v>
      </c>
      <c r="F6" s="124"/>
      <c r="G6" s="95">
        <f>data!S14</f>
        <v>-7.368749999999924E-3</v>
      </c>
      <c r="H6" s="99"/>
      <c r="I6" s="135"/>
      <c r="S6" t="s">
        <v>285</v>
      </c>
      <c r="T6">
        <f>+data!E15</f>
        <v>3001</v>
      </c>
      <c r="U6">
        <f>+data!F15</f>
        <v>3059</v>
      </c>
      <c r="V6">
        <f>+data!G15</f>
        <v>3040</v>
      </c>
      <c r="W6">
        <f>+data!H15</f>
        <v>2974</v>
      </c>
      <c r="X6">
        <f>+data!I15</f>
        <v>2979</v>
      </c>
      <c r="Y6">
        <f>+data!J15</f>
        <v>2993</v>
      </c>
      <c r="Z6">
        <f>+data!K15</f>
        <v>3020</v>
      </c>
      <c r="AA6">
        <f>+data!L15</f>
        <v>3087</v>
      </c>
      <c r="AB6">
        <f>+data!M15</f>
        <v>3264</v>
      </c>
      <c r="AC6">
        <f>+data!N15</f>
        <v>2939</v>
      </c>
      <c r="AD6">
        <f>+data!O15</f>
        <v>2794</v>
      </c>
      <c r="AE6">
        <f>+data!P15</f>
        <v>2668</v>
      </c>
    </row>
    <row r="7" spans="2:31" x14ac:dyDescent="0.25">
      <c r="B7" s="133"/>
      <c r="C7" s="136">
        <v>4</v>
      </c>
      <c r="D7" s="128"/>
      <c r="E7" s="121" t="str">
        <f>data!D15</f>
        <v>Expenses</v>
      </c>
      <c r="F7" s="124"/>
      <c r="G7" s="95">
        <f>data!S15</f>
        <v>1.9326891036321125E-2</v>
      </c>
      <c r="H7" s="99"/>
      <c r="I7" s="135"/>
    </row>
    <row r="8" spans="2:31" x14ac:dyDescent="0.25">
      <c r="B8" s="133"/>
      <c r="C8" s="136">
        <v>5</v>
      </c>
      <c r="D8" s="128"/>
      <c r="E8" s="121" t="str">
        <f>data!D16</f>
        <v>Cash at EOM</v>
      </c>
      <c r="F8" s="124"/>
      <c r="G8" s="95">
        <f>data!S16</f>
        <v>-4.9714937286202909E-2</v>
      </c>
      <c r="H8" s="99"/>
      <c r="I8" s="135"/>
    </row>
    <row r="9" spans="2:31" x14ac:dyDescent="0.25">
      <c r="B9" s="133"/>
      <c r="C9" s="136">
        <v>6</v>
      </c>
      <c r="D9" s="128"/>
      <c r="E9" s="121" t="str">
        <f>data!D17</f>
        <v>Quick Ratio</v>
      </c>
      <c r="F9" s="124"/>
      <c r="G9" s="95">
        <f>data!S17</f>
        <v>0.10526315789473673</v>
      </c>
      <c r="H9" s="99"/>
      <c r="I9" s="135"/>
    </row>
    <row r="10" spans="2:31" x14ac:dyDescent="0.25">
      <c r="B10" s="133"/>
      <c r="C10" s="136">
        <v>7</v>
      </c>
      <c r="D10" s="128"/>
      <c r="E10" s="121" t="str">
        <f>data!D18</f>
        <v>Current Ratio</v>
      </c>
      <c r="F10" s="124"/>
      <c r="G10" s="95">
        <f>data!S18</f>
        <v>-0.1094890510948906</v>
      </c>
      <c r="H10" s="99"/>
      <c r="I10" s="135"/>
    </row>
    <row r="11" spans="2:31" x14ac:dyDescent="0.25">
      <c r="B11" s="132"/>
      <c r="C11" s="136">
        <v>8</v>
      </c>
      <c r="D11" s="128"/>
      <c r="E11" s="121" t="str">
        <f>data!D19</f>
        <v>Accounts Receivable</v>
      </c>
      <c r="F11" s="124"/>
      <c r="G11" s="95">
        <f>data!S19</f>
        <v>-6.509433962264155E-2</v>
      </c>
      <c r="H11" s="99"/>
      <c r="I11" s="135"/>
    </row>
    <row r="12" spans="2:31" x14ac:dyDescent="0.25">
      <c r="B12" s="132"/>
      <c r="C12" s="136">
        <v>9</v>
      </c>
      <c r="D12" s="128"/>
      <c r="E12" s="121" t="str">
        <f>data!D20</f>
        <v>Accounts Payable</v>
      </c>
      <c r="F12" s="124"/>
      <c r="G12" s="95">
        <f>data!S20</f>
        <v>-1.9230769230769273E-2</v>
      </c>
      <c r="H12" s="99"/>
      <c r="I12" s="135"/>
    </row>
    <row r="13" spans="2:31" x14ac:dyDescent="0.25">
      <c r="B13" s="134"/>
      <c r="C13" s="136">
        <v>10</v>
      </c>
      <c r="D13" s="128"/>
      <c r="E13" s="121" t="str">
        <f>data!D22</f>
        <v>% of Income Budget</v>
      </c>
      <c r="F13" s="124"/>
      <c r="G13" s="95">
        <f>+data!S22</f>
        <v>-1.5571269603298243E-2</v>
      </c>
      <c r="H13" s="99"/>
      <c r="I13" s="135"/>
    </row>
    <row r="14" spans="2:31" x14ac:dyDescent="0.25">
      <c r="B14" s="134"/>
      <c r="C14" s="136">
        <v>11</v>
      </c>
      <c r="D14" s="128"/>
      <c r="E14" s="121" t="str">
        <f>data!D24</f>
        <v>% of Expenses Budget</v>
      </c>
      <c r="F14" s="124"/>
      <c r="G14" s="95">
        <f>data!S24</f>
        <v>1.5997570760753588E-2</v>
      </c>
      <c r="I14" s="135"/>
    </row>
    <row r="15" spans="2:31" x14ac:dyDescent="0.25">
      <c r="B15" s="134"/>
      <c r="C15" s="136">
        <v>12</v>
      </c>
      <c r="D15" s="128"/>
      <c r="E15" s="121" t="s">
        <v>300</v>
      </c>
      <c r="F15" s="124"/>
      <c r="G15" s="95">
        <f>N38-G20</f>
        <v>1.4374999999999999E-2</v>
      </c>
      <c r="I15" s="135"/>
    </row>
    <row r="16" spans="2:31" ht="3" customHeight="1" x14ac:dyDescent="0.25">
      <c r="I16" s="135"/>
    </row>
    <row r="17" spans="2:9" ht="5.25" customHeight="1" x14ac:dyDescent="0.25">
      <c r="B17" s="135"/>
      <c r="C17" s="130"/>
      <c r="D17" s="131"/>
      <c r="E17" s="131"/>
      <c r="F17" s="135"/>
      <c r="G17" s="135"/>
      <c r="I17" s="135"/>
    </row>
    <row r="18" spans="2:9" ht="269.25" customHeight="1" x14ac:dyDescent="0.25"/>
    <row r="19" spans="2:9" x14ac:dyDescent="0.25">
      <c r="E19" t="s">
        <v>298</v>
      </c>
      <c r="G19" s="100">
        <f>data!Q14</f>
        <v>0.15437500000000001</v>
      </c>
    </row>
    <row r="20" spans="2:9" x14ac:dyDescent="0.25">
      <c r="E20" t="s">
        <v>299</v>
      </c>
      <c r="G20" s="101">
        <f>data!F32</f>
        <v>0.14000000000000001</v>
      </c>
    </row>
    <row r="21" spans="2:9" ht="16.5" x14ac:dyDescent="0.3">
      <c r="G21" s="102"/>
    </row>
    <row r="22" spans="2:9" ht="16.5" x14ac:dyDescent="0.3">
      <c r="B22" s="88"/>
      <c r="C22" s="96"/>
      <c r="D22" s="89"/>
      <c r="E22" s="89"/>
      <c r="F22" s="89"/>
      <c r="G22" s="10"/>
    </row>
    <row r="23" spans="2:9" ht="16.5" x14ac:dyDescent="0.3">
      <c r="B23" s="88"/>
      <c r="C23" s="96"/>
      <c r="D23" s="89"/>
      <c r="E23" s="89"/>
      <c r="F23" s="89"/>
      <c r="G23" s="10"/>
    </row>
    <row r="24" spans="2:9" ht="16.5" x14ac:dyDescent="0.3">
      <c r="B24" s="88"/>
      <c r="C24" s="96"/>
      <c r="D24" s="89"/>
      <c r="E24" s="89"/>
      <c r="F24" s="89"/>
      <c r="G24" s="10"/>
    </row>
    <row r="25" spans="2:9" ht="16.5" x14ac:dyDescent="0.25">
      <c r="B25" s="88"/>
      <c r="C25" s="96"/>
      <c r="D25" s="88"/>
      <c r="E25" s="88"/>
      <c r="F25" s="88"/>
      <c r="G25" s="10"/>
    </row>
    <row r="26" spans="2:9" ht="16.5" x14ac:dyDescent="0.25">
      <c r="B26" s="88"/>
      <c r="C26" s="96"/>
      <c r="D26" s="88"/>
      <c r="E26" s="88"/>
      <c r="F26" s="88"/>
      <c r="G26" s="10"/>
    </row>
    <row r="27" spans="2:9" ht="16.5" x14ac:dyDescent="0.25">
      <c r="B27" s="88"/>
      <c r="C27" s="96"/>
      <c r="D27" s="90"/>
      <c r="E27" s="91"/>
      <c r="F27" s="125"/>
      <c r="G27" s="10"/>
    </row>
    <row r="28" spans="2:9" ht="16.5" x14ac:dyDescent="0.25">
      <c r="B28" s="88"/>
      <c r="C28" s="96"/>
      <c r="D28" s="90"/>
      <c r="E28" s="91"/>
      <c r="F28" s="125"/>
    </row>
    <row r="38" spans="3:16" x14ac:dyDescent="0.25">
      <c r="N38" s="182">
        <f>G19</f>
        <v>0.15437500000000001</v>
      </c>
      <c r="O38" s="183"/>
      <c r="P38" s="183"/>
    </row>
    <row r="39" spans="3:16" x14ac:dyDescent="0.25">
      <c r="N39" s="183"/>
      <c r="O39" s="183"/>
      <c r="P39" s="183"/>
    </row>
    <row r="40" spans="3:16" x14ac:dyDescent="0.25">
      <c r="G40" t="s">
        <v>296</v>
      </c>
      <c r="N40" s="183"/>
      <c r="O40" s="183"/>
      <c r="P40" s="183"/>
    </row>
    <row r="41" spans="3:16" x14ac:dyDescent="0.25">
      <c r="C41" t="s">
        <v>284</v>
      </c>
      <c r="N41" s="183"/>
      <c r="O41" s="183"/>
      <c r="P41" s="183"/>
    </row>
    <row r="42" spans="3:16" x14ac:dyDescent="0.25">
      <c r="C42" s="92">
        <f>data!Q22</f>
        <v>0.93915085110545882</v>
      </c>
      <c r="H42" s="92">
        <f>+data!Q24</f>
        <v>0.83260751224823082</v>
      </c>
      <c r="J42" s="92">
        <f>+data!S24</f>
        <v>1.5997570760753588E-2</v>
      </c>
      <c r="N42" s="183"/>
      <c r="O42" s="183"/>
      <c r="P42" s="183"/>
    </row>
    <row r="43" spans="3:16" x14ac:dyDescent="0.25">
      <c r="C43" s="92">
        <f>100%-C42</f>
        <v>6.0849148894541183E-2</v>
      </c>
      <c r="H43" s="92">
        <f>100%-H42</f>
        <v>0.16739248775176918</v>
      </c>
      <c r="J43" s="92">
        <f>100%-J42</f>
        <v>0.98400242923924641</v>
      </c>
      <c r="N43" s="183"/>
      <c r="O43" s="183"/>
      <c r="P43" s="183"/>
    </row>
  </sheetData>
  <mergeCells count="1">
    <mergeCell ref="N38:P43"/>
  </mergeCells>
  <phoneticPr fontId="38" type="noConversion"/>
  <conditionalFormatting sqref="C22">
    <cfRule type="expression" dxfId="31" priority="45">
      <formula>$C$22&lt;0</formula>
    </cfRule>
    <cfRule type="expression" dxfId="30" priority="43">
      <formula>$C$22&gt;0</formula>
    </cfRule>
  </conditionalFormatting>
  <conditionalFormatting sqref="C23">
    <cfRule type="expression" dxfId="29" priority="41">
      <formula>$C$23&gt;0</formula>
    </cfRule>
    <cfRule type="expression" dxfId="28" priority="42">
      <formula>$C$23&lt;0</formula>
    </cfRule>
  </conditionalFormatting>
  <conditionalFormatting sqref="C24">
    <cfRule type="expression" dxfId="27" priority="40">
      <formula>$C$24&lt;0</formula>
    </cfRule>
    <cfRule type="expression" dxfId="26" priority="39">
      <formula>$C$24&gt;0</formula>
    </cfRule>
  </conditionalFormatting>
  <conditionalFormatting sqref="C25">
    <cfRule type="expression" dxfId="25" priority="38">
      <formula>$C$25&lt;0</formula>
    </cfRule>
    <cfRule type="expression" dxfId="24" priority="37">
      <formula>$C$25&gt;0</formula>
    </cfRule>
  </conditionalFormatting>
  <conditionalFormatting sqref="C26">
    <cfRule type="expression" dxfId="23" priority="36">
      <formula>$C$26&lt;0</formula>
    </cfRule>
    <cfRule type="expression" dxfId="22" priority="35">
      <formula>$C$26&gt;0</formula>
    </cfRule>
  </conditionalFormatting>
  <conditionalFormatting sqref="G4">
    <cfRule type="expression" dxfId="21" priority="13">
      <formula>$G$4&lt;0</formula>
    </cfRule>
    <cfRule type="expression" dxfId="20" priority="14">
      <formula>$G$4&gt;0</formula>
    </cfRule>
  </conditionalFormatting>
  <conditionalFormatting sqref="G5">
    <cfRule type="expression" dxfId="19" priority="23">
      <formula>$G$5&lt;0</formula>
    </cfRule>
    <cfRule type="expression" dxfId="18" priority="24">
      <formula>$G$5&gt;0</formula>
    </cfRule>
  </conditionalFormatting>
  <conditionalFormatting sqref="G6">
    <cfRule type="expression" dxfId="17" priority="25">
      <formula>$G$6&lt;0</formula>
    </cfRule>
    <cfRule type="expression" dxfId="16" priority="26">
      <formula>$G$6&gt;0</formula>
    </cfRule>
  </conditionalFormatting>
  <conditionalFormatting sqref="G7">
    <cfRule type="expression" dxfId="15" priority="34">
      <formula>$G$7&lt;0</formula>
    </cfRule>
    <cfRule type="expression" dxfId="14" priority="33">
      <formula>$G$7&gt;0</formula>
    </cfRule>
  </conditionalFormatting>
  <conditionalFormatting sqref="G8">
    <cfRule type="expression" dxfId="13" priority="27">
      <formula>$G$8&lt;0</formula>
    </cfRule>
    <cfRule type="expression" dxfId="12" priority="28">
      <formula>$G$8&gt;0</formula>
    </cfRule>
  </conditionalFormatting>
  <conditionalFormatting sqref="G9">
    <cfRule type="expression" dxfId="11" priority="31">
      <formula>$G$9&lt;0</formula>
    </cfRule>
    <cfRule type="expression" dxfId="10" priority="32">
      <formula>$G$9&gt;0</formula>
    </cfRule>
  </conditionalFormatting>
  <conditionalFormatting sqref="G10">
    <cfRule type="expression" dxfId="9" priority="29">
      <formula>$G$10&lt;0</formula>
    </cfRule>
    <cfRule type="expression" dxfId="8" priority="30">
      <formula>$G$10&gt;0</formula>
    </cfRule>
  </conditionalFormatting>
  <conditionalFormatting sqref="G11:G12">
    <cfRule type="expression" dxfId="7" priority="8">
      <formula>$G$7&lt;0</formula>
    </cfRule>
    <cfRule type="expression" dxfId="6" priority="7">
      <formula>$G$7&gt;0</formula>
    </cfRule>
  </conditionalFormatting>
  <conditionalFormatting sqref="G13">
    <cfRule type="expression" dxfId="5" priority="6">
      <formula>$G$13&gt;0</formula>
    </cfRule>
    <cfRule type="expression" dxfId="4" priority="5">
      <formula>$G$13&lt;0</formula>
    </cfRule>
  </conditionalFormatting>
  <conditionalFormatting sqref="G14">
    <cfRule type="expression" dxfId="3" priority="4">
      <formula>$G$14&gt;0</formula>
    </cfRule>
    <cfRule type="expression" dxfId="2" priority="3">
      <formula>$G$14&lt;0</formula>
    </cfRule>
  </conditionalFormatting>
  <conditionalFormatting sqref="G15">
    <cfRule type="expression" dxfId="1" priority="2">
      <formula>$G$15&gt;0</formula>
    </cfRule>
    <cfRule type="expression" dxfId="0" priority="1">
      <formula>$G$15&lt;0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F10"/>
  <sheetViews>
    <sheetView showGridLines="0" zoomScale="110" zoomScaleNormal="110" workbookViewId="0">
      <selection activeCell="Q16" sqref="Q16"/>
    </sheetView>
  </sheetViews>
  <sheetFormatPr defaultRowHeight="15" x14ac:dyDescent="0.25"/>
  <cols>
    <col min="3" max="3" width="24.7109375" bestFit="1" customWidth="1"/>
    <col min="4" max="4" width="13.140625" bestFit="1" customWidth="1"/>
    <col min="6" max="6" width="12.28515625" customWidth="1"/>
    <col min="7" max="7" width="12.5703125" customWidth="1"/>
  </cols>
  <sheetData>
    <row r="2" spans="2:6" ht="16.5" thickBot="1" x14ac:dyDescent="0.3">
      <c r="B2" s="185"/>
      <c r="C2" s="185"/>
      <c r="D2" s="185"/>
      <c r="E2" s="185"/>
      <c r="F2" s="185"/>
    </row>
    <row r="3" spans="2:6" ht="16.5" thickTop="1" thickBot="1" x14ac:dyDescent="0.3">
      <c r="C3" s="184" t="s">
        <v>26</v>
      </c>
      <c r="D3" s="184"/>
    </row>
    <row r="4" spans="2:6" x14ac:dyDescent="0.25">
      <c r="C4" s="44" t="s">
        <v>34</v>
      </c>
      <c r="D4" s="55">
        <f>dashboard!B17</f>
        <v>4800</v>
      </c>
      <c r="E4" s="49"/>
    </row>
    <row r="5" spans="2:6" x14ac:dyDescent="0.25">
      <c r="C5" s="45" t="s">
        <v>16</v>
      </c>
      <c r="D5" s="56">
        <f>-data!Q8</f>
        <v>-1259</v>
      </c>
      <c r="E5" s="49"/>
    </row>
    <row r="6" spans="2:6" x14ac:dyDescent="0.25">
      <c r="C6" s="46" t="s">
        <v>17</v>
      </c>
      <c r="D6" s="57">
        <f>+data!Q9</f>
        <v>3541</v>
      </c>
      <c r="E6" s="50"/>
    </row>
    <row r="7" spans="2:6" x14ac:dyDescent="0.25">
      <c r="C7" s="47" t="s">
        <v>27</v>
      </c>
      <c r="D7" s="56">
        <f>-data!Q10</f>
        <v>-1800</v>
      </c>
      <c r="E7" s="51"/>
    </row>
    <row r="8" spans="2:6" x14ac:dyDescent="0.25">
      <c r="C8" s="48" t="s">
        <v>28</v>
      </c>
      <c r="D8" s="58">
        <f>+data!Q11</f>
        <v>1741</v>
      </c>
      <c r="E8" s="50"/>
    </row>
    <row r="9" spans="2:6" ht="15.75" thickBot="1" x14ac:dyDescent="0.3">
      <c r="C9" s="47" t="s">
        <v>18</v>
      </c>
      <c r="D9" s="56">
        <f>-data!Q12</f>
        <v>-1000</v>
      </c>
      <c r="E9" s="49"/>
    </row>
    <row r="10" spans="2:6" ht="15.75" thickTop="1" x14ac:dyDescent="0.25">
      <c r="C10" s="54" t="s">
        <v>19</v>
      </c>
      <c r="D10" s="59">
        <f>SUM(D4:D9)</f>
        <v>6023</v>
      </c>
      <c r="E10" s="52"/>
    </row>
  </sheetData>
  <mergeCells count="2">
    <mergeCell ref="C3:D3"/>
    <mergeCell ref="B2:F2"/>
  </mergeCells>
  <pageMargins left="0.7" right="0.7" top="0.75" bottom="0.75" header="0.3" footer="0.3"/>
  <drawing r:id="rId1"/>
</worksheet>
</file>

<file path=customUI/_rels/customUI14.xml.rels><?xml version="1.0" encoding="UTF-8" standalone="yes"?>
<Relationships xmlns="http://schemas.openxmlformats.org/package/2006/relationships"><Relationship Id="design" Type="http://schemas.openxmlformats.org/officeDocument/2006/relationships/image" Target="images/5e58317e-0ab1-466e-a1bc-c16f9f5acf43.png"/><Relationship Id="dial1" Type="http://schemas.openxmlformats.org/officeDocument/2006/relationships/image" Target="images/afb0d2f0-95c0-447c-b983-95b446bbdcd1.png"/><Relationship Id="data" Type="http://schemas.openxmlformats.org/officeDocument/2006/relationships/image" Target="images/86769140-8cde-4474-a49c-43c2835aa3bd.png"/><Relationship Id="info" Type="http://schemas.openxmlformats.org/officeDocument/2006/relationships/image" Target="images/239eefc1-6e69-4442-af66-b1e0d4d86f74.png"/><Relationship Id="waternew2" Type="http://schemas.openxmlformats.org/officeDocument/2006/relationships/image" Target="images/8aa0fd19-2245-4891-b6d9-7731ee63884f.png"/><Relationship Id="s1cuie" Type="http://schemas.openxmlformats.org/officeDocument/2006/relationships/image" Target="images/s1cuie.rcr"/></Relationships>
</file>

<file path=customUI/customUI14.xml><?xml version="1.0" encoding="utf-8"?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customUI xmlns="http://schemas.microsoft.com/office/2009/07/customui">
  <ribbon>
    <tabs>
      <tab id="customTab" label="Financial Dashboard" insertAfterMso="TabDeveloper">
        <group id="customGroup" label="Free Dashboards - ExcelDashboardSchool.com">
          <button id="customButton38" label="Data Sheet" size="large" onAction="ShowSetup2" image="data"/>
          <button id="customButton2" label="Dashboard" size="large" onAction="ShowDashboard" image="dial1"/>
          <button id="customButton27" label="Calc Sheet" size="large" onAction="ShowCalcSheet2" image="design"/>
          <button id="customButton28" label="About" size="large" onAction="ShowAbout" image="info"/>
        </group>
      </tab>
    </tabs>
  </ribbon>
</customUI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ChartsDataSheet</vt:lpstr>
      <vt:lpstr>data</vt:lpstr>
      <vt:lpstr>dashboard</vt:lpstr>
      <vt:lpstr>calc</vt:lpstr>
      <vt:lpstr>Statement</vt:lpstr>
      <vt:lpstr>ListMonths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tech</cp:lastModifiedBy>
  <cp:lastPrinted>2021-09-04T07:12:44Z</cp:lastPrinted>
  <dcterms:created xsi:type="dcterms:W3CDTF">2017-09-12T19:09:04Z</dcterms:created>
  <dcterms:modified xsi:type="dcterms:W3CDTF">2023-05-01T13:24:16Z</dcterms:modified>
</cp:coreProperties>
</file>