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ech\Desktop\Pending\50 excel dashboard-20230426T015902Z-001\50 excel dashboard\"/>
    </mc:Choice>
  </mc:AlternateContent>
  <xr:revisionPtr revIDLastSave="0" documentId="13_ncr:1_{0AAE1DE1-0595-4009-B461-909C6A77569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ta" sheetId="1" r:id="rId1"/>
    <sheet name="Calculations" sheetId="2" r:id="rId2"/>
    <sheet name="Dashboard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0" i="2"/>
  <c r="V18" i="2"/>
  <c r="G20" i="2"/>
  <c r="F20" i="2"/>
  <c r="H20" i="2"/>
  <c r="Z19" i="2"/>
  <c r="Y19" i="2"/>
  <c r="X19" i="2"/>
  <c r="W19" i="2"/>
  <c r="V21" i="2"/>
  <c r="E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G2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5" i="2"/>
  <c r="F24" i="2"/>
  <c r="J20" i="2"/>
  <c r="L113" i="2"/>
  <c r="M113" i="2"/>
  <c r="N113" i="2"/>
  <c r="L101" i="2"/>
  <c r="M101" i="2"/>
  <c r="N101" i="2"/>
  <c r="L89" i="2"/>
  <c r="M89" i="2"/>
  <c r="N89" i="2"/>
  <c r="L77" i="2"/>
  <c r="M77" i="2"/>
  <c r="N77" i="2"/>
  <c r="L65" i="2"/>
  <c r="M65" i="2"/>
  <c r="N65" i="2"/>
  <c r="L57" i="2"/>
  <c r="M57" i="2"/>
  <c r="N57" i="2"/>
  <c r="L45" i="2"/>
  <c r="M45" i="2"/>
  <c r="N45" i="2"/>
  <c r="L33" i="2"/>
  <c r="M33" i="2"/>
  <c r="N33" i="2"/>
  <c r="L25" i="2"/>
  <c r="M25" i="2"/>
  <c r="N25" i="2"/>
  <c r="L21" i="2"/>
  <c r="M21" i="2"/>
  <c r="N21" i="2"/>
  <c r="L17" i="2"/>
  <c r="M17" i="2"/>
  <c r="N17" i="2"/>
  <c r="L112" i="2"/>
  <c r="M112" i="2"/>
  <c r="N112" i="2"/>
  <c r="L108" i="2"/>
  <c r="M108" i="2"/>
  <c r="N108" i="2"/>
  <c r="L104" i="2"/>
  <c r="M104" i="2"/>
  <c r="N104" i="2"/>
  <c r="L100" i="2"/>
  <c r="M100" i="2"/>
  <c r="N100" i="2"/>
  <c r="L96" i="2"/>
  <c r="M96" i="2"/>
  <c r="N96" i="2"/>
  <c r="L92" i="2"/>
  <c r="M92" i="2"/>
  <c r="N92" i="2"/>
  <c r="L88" i="2"/>
  <c r="M88" i="2"/>
  <c r="N88" i="2"/>
  <c r="L84" i="2"/>
  <c r="M84" i="2"/>
  <c r="N84" i="2"/>
  <c r="L80" i="2"/>
  <c r="M80" i="2"/>
  <c r="N80" i="2"/>
  <c r="L76" i="2"/>
  <c r="M76" i="2"/>
  <c r="N76" i="2"/>
  <c r="L72" i="2"/>
  <c r="M72" i="2"/>
  <c r="N72" i="2"/>
  <c r="L68" i="2"/>
  <c r="M68" i="2"/>
  <c r="N68" i="2"/>
  <c r="L64" i="2"/>
  <c r="M64" i="2"/>
  <c r="N64" i="2"/>
  <c r="L60" i="2"/>
  <c r="M60" i="2"/>
  <c r="N60" i="2"/>
  <c r="L56" i="2"/>
  <c r="M56" i="2"/>
  <c r="N56" i="2"/>
  <c r="L52" i="2"/>
  <c r="M52" i="2"/>
  <c r="N52" i="2"/>
  <c r="L48" i="2"/>
  <c r="M48" i="2"/>
  <c r="N48" i="2"/>
  <c r="L44" i="2"/>
  <c r="M44" i="2"/>
  <c r="N44" i="2"/>
  <c r="L40" i="2"/>
  <c r="M40" i="2"/>
  <c r="N40" i="2"/>
  <c r="L36" i="2"/>
  <c r="M36" i="2"/>
  <c r="N36" i="2"/>
  <c r="L32" i="2"/>
  <c r="M32" i="2"/>
  <c r="N32" i="2"/>
  <c r="L28" i="2"/>
  <c r="M28" i="2"/>
  <c r="N28" i="2"/>
  <c r="L24" i="2"/>
  <c r="M24" i="2"/>
  <c r="N24" i="2"/>
  <c r="L20" i="2"/>
  <c r="M20" i="2"/>
  <c r="N20" i="2"/>
  <c r="L16" i="2"/>
  <c r="M16" i="2"/>
  <c r="N16" i="2"/>
  <c r="L105" i="2"/>
  <c r="M105" i="2"/>
  <c r="N105" i="2"/>
  <c r="L93" i="2"/>
  <c r="M93" i="2"/>
  <c r="N93" i="2"/>
  <c r="L81" i="2"/>
  <c r="M81" i="2"/>
  <c r="N81" i="2"/>
  <c r="L69" i="2"/>
  <c r="M69" i="2"/>
  <c r="N69" i="2"/>
  <c r="L53" i="2"/>
  <c r="M53" i="2"/>
  <c r="N53" i="2"/>
  <c r="L37" i="2"/>
  <c r="M37" i="2"/>
  <c r="N37" i="2"/>
  <c r="L15" i="2"/>
  <c r="M15" i="2"/>
  <c r="N15" i="2"/>
  <c r="L111" i="2"/>
  <c r="M111" i="2"/>
  <c r="N111" i="2"/>
  <c r="L107" i="2"/>
  <c r="M107" i="2"/>
  <c r="N107" i="2"/>
  <c r="L103" i="2"/>
  <c r="M103" i="2"/>
  <c r="N103" i="2"/>
  <c r="L99" i="2"/>
  <c r="M99" i="2"/>
  <c r="N99" i="2"/>
  <c r="L95" i="2"/>
  <c r="M95" i="2"/>
  <c r="N95" i="2"/>
  <c r="L91" i="2"/>
  <c r="M91" i="2"/>
  <c r="N91" i="2"/>
  <c r="L87" i="2"/>
  <c r="M87" i="2"/>
  <c r="N87" i="2"/>
  <c r="L83" i="2"/>
  <c r="M83" i="2"/>
  <c r="N83" i="2"/>
  <c r="L79" i="2"/>
  <c r="M79" i="2"/>
  <c r="N79" i="2"/>
  <c r="L75" i="2"/>
  <c r="M75" i="2"/>
  <c r="N75" i="2"/>
  <c r="L71" i="2"/>
  <c r="M71" i="2"/>
  <c r="N71" i="2"/>
  <c r="L67" i="2"/>
  <c r="M67" i="2"/>
  <c r="N67" i="2"/>
  <c r="L63" i="2"/>
  <c r="M63" i="2"/>
  <c r="N63" i="2"/>
  <c r="L59" i="2"/>
  <c r="M59" i="2"/>
  <c r="N59" i="2"/>
  <c r="L55" i="2"/>
  <c r="M55" i="2"/>
  <c r="N55" i="2"/>
  <c r="L51" i="2"/>
  <c r="M51" i="2"/>
  <c r="N51" i="2"/>
  <c r="L47" i="2"/>
  <c r="M47" i="2"/>
  <c r="N47" i="2"/>
  <c r="L43" i="2"/>
  <c r="M43" i="2"/>
  <c r="N43" i="2"/>
  <c r="L39" i="2"/>
  <c r="M39" i="2"/>
  <c r="N39" i="2"/>
  <c r="L35" i="2"/>
  <c r="M35" i="2"/>
  <c r="N35" i="2"/>
  <c r="L31" i="2"/>
  <c r="M31" i="2"/>
  <c r="N31" i="2"/>
  <c r="L27" i="2"/>
  <c r="M27" i="2"/>
  <c r="N27" i="2"/>
  <c r="L23" i="2"/>
  <c r="M23" i="2"/>
  <c r="N23" i="2"/>
  <c r="L19" i="2"/>
  <c r="M19" i="2"/>
  <c r="N19" i="2"/>
  <c r="L109" i="2"/>
  <c r="M109" i="2"/>
  <c r="N109" i="2"/>
  <c r="L97" i="2"/>
  <c r="M97" i="2"/>
  <c r="N97" i="2"/>
  <c r="L85" i="2"/>
  <c r="M85" i="2"/>
  <c r="N85" i="2"/>
  <c r="L73" i="2"/>
  <c r="M73" i="2"/>
  <c r="N73" i="2"/>
  <c r="L61" i="2"/>
  <c r="M61" i="2"/>
  <c r="N61" i="2"/>
  <c r="L49" i="2"/>
  <c r="M49" i="2"/>
  <c r="N49" i="2"/>
  <c r="L41" i="2"/>
  <c r="M41" i="2"/>
  <c r="N41" i="2"/>
  <c r="L29" i="2"/>
  <c r="M29" i="2"/>
  <c r="N29" i="2"/>
  <c r="L114" i="2"/>
  <c r="M114" i="2"/>
  <c r="N114" i="2"/>
  <c r="L110" i="2"/>
  <c r="M110" i="2"/>
  <c r="N110" i="2"/>
  <c r="L106" i="2"/>
  <c r="M106" i="2"/>
  <c r="N106" i="2"/>
  <c r="L102" i="2"/>
  <c r="M102" i="2"/>
  <c r="N102" i="2"/>
  <c r="L98" i="2"/>
  <c r="M98" i="2"/>
  <c r="N98" i="2"/>
  <c r="L94" i="2"/>
  <c r="M94" i="2"/>
  <c r="N94" i="2"/>
  <c r="L90" i="2"/>
  <c r="M90" i="2"/>
  <c r="N90" i="2"/>
  <c r="L86" i="2"/>
  <c r="M86" i="2"/>
  <c r="N86" i="2"/>
  <c r="L82" i="2"/>
  <c r="M82" i="2"/>
  <c r="N82" i="2"/>
  <c r="L78" i="2"/>
  <c r="M78" i="2"/>
  <c r="N78" i="2"/>
  <c r="L74" i="2"/>
  <c r="M74" i="2"/>
  <c r="N74" i="2"/>
  <c r="L70" i="2"/>
  <c r="M70" i="2"/>
  <c r="N70" i="2"/>
  <c r="L66" i="2"/>
  <c r="M66" i="2"/>
  <c r="N66" i="2"/>
  <c r="L62" i="2"/>
  <c r="M62" i="2"/>
  <c r="N62" i="2"/>
  <c r="L58" i="2"/>
  <c r="M58" i="2"/>
  <c r="N58" i="2"/>
  <c r="L54" i="2"/>
  <c r="M54" i="2"/>
  <c r="N54" i="2"/>
  <c r="L50" i="2"/>
  <c r="M50" i="2"/>
  <c r="N50" i="2"/>
  <c r="L46" i="2"/>
  <c r="M46" i="2"/>
  <c r="N46" i="2"/>
  <c r="L42" i="2"/>
  <c r="M42" i="2"/>
  <c r="N42" i="2"/>
  <c r="L38" i="2"/>
  <c r="M38" i="2"/>
  <c r="N38" i="2"/>
  <c r="L34" i="2"/>
  <c r="M34" i="2"/>
  <c r="N34" i="2"/>
  <c r="L30" i="2"/>
  <c r="M30" i="2"/>
  <c r="N30" i="2"/>
  <c r="L26" i="2"/>
  <c r="M26" i="2"/>
  <c r="N26" i="2"/>
  <c r="L22" i="2"/>
  <c r="M22" i="2"/>
  <c r="N22" i="2"/>
  <c r="L18" i="2"/>
  <c r="M18" i="2"/>
  <c r="N18" i="2"/>
  <c r="Z18" i="2"/>
  <c r="Y18" i="2"/>
  <c r="W18" i="2"/>
  <c r="X18" i="2"/>
  <c r="O15" i="2"/>
  <c r="P15" i="2"/>
  <c r="O42" i="2"/>
  <c r="P42" i="2"/>
  <c r="T42" i="2"/>
  <c r="O74" i="2"/>
  <c r="P74" i="2"/>
  <c r="Q74" i="2"/>
  <c r="O106" i="2"/>
  <c r="P106" i="2"/>
  <c r="T106" i="2"/>
  <c r="O43" i="2"/>
  <c r="P43" i="2"/>
  <c r="O36" i="2"/>
  <c r="P36" i="2"/>
  <c r="S36" i="2"/>
  <c r="O68" i="2"/>
  <c r="P68" i="2"/>
  <c r="R68" i="2"/>
  <c r="O100" i="2"/>
  <c r="P100" i="2"/>
  <c r="S100" i="2"/>
  <c r="O37" i="2"/>
  <c r="P37" i="2"/>
  <c r="O69" i="2"/>
  <c r="P69" i="2"/>
  <c r="T69" i="2"/>
  <c r="O81" i="2"/>
  <c r="P81" i="2"/>
  <c r="R81" i="2"/>
  <c r="O45" i="2"/>
  <c r="P45" i="2"/>
  <c r="T45" i="2"/>
  <c r="O111" i="2"/>
  <c r="P111" i="2"/>
  <c r="O26" i="2"/>
  <c r="P26" i="2"/>
  <c r="T26" i="2"/>
  <c r="O58" i="2"/>
  <c r="P58" i="2"/>
  <c r="Q58" i="2"/>
  <c r="O90" i="2"/>
  <c r="P90" i="2"/>
  <c r="T90" i="2"/>
  <c r="O27" i="2"/>
  <c r="P27" i="2"/>
  <c r="O20" i="2"/>
  <c r="P20" i="2"/>
  <c r="R20" i="2"/>
  <c r="O52" i="2"/>
  <c r="P52" i="2"/>
  <c r="R52" i="2"/>
  <c r="O84" i="2"/>
  <c r="P84" i="2"/>
  <c r="S84" i="2"/>
  <c r="O21" i="2"/>
  <c r="P21" i="2"/>
  <c r="O101" i="2"/>
  <c r="P101" i="2"/>
  <c r="T101" i="2"/>
  <c r="O67" i="2"/>
  <c r="P67" i="2"/>
  <c r="S67" i="2"/>
  <c r="O79" i="2"/>
  <c r="P79" i="2"/>
  <c r="R79" i="2"/>
  <c r="O105" i="2"/>
  <c r="P105" i="2"/>
  <c r="O17" i="2"/>
  <c r="P17" i="2"/>
  <c r="R17" i="2"/>
  <c r="O91" i="2"/>
  <c r="P91" i="2"/>
  <c r="Q91" i="2"/>
  <c r="O89" i="2"/>
  <c r="P89" i="2"/>
  <c r="Q89" i="2"/>
  <c r="O107" i="2"/>
  <c r="P107" i="2"/>
  <c r="O65" i="2"/>
  <c r="P65" i="2"/>
  <c r="T65" i="2"/>
  <c r="O61" i="2"/>
  <c r="P61" i="2"/>
  <c r="Q61" i="2"/>
  <c r="O112" i="2"/>
  <c r="P112" i="2"/>
  <c r="Q112" i="2"/>
  <c r="O80" i="2"/>
  <c r="P80" i="2"/>
  <c r="O48" i="2"/>
  <c r="P48" i="2"/>
  <c r="T48" i="2"/>
  <c r="O16" i="2"/>
  <c r="P16" i="2"/>
  <c r="T16" i="2"/>
  <c r="O23" i="2"/>
  <c r="P23" i="2"/>
  <c r="I14" i="3"/>
  <c r="H14" i="3"/>
  <c r="O86" i="2"/>
  <c r="P86" i="2"/>
  <c r="O54" i="2"/>
  <c r="P54" i="2"/>
  <c r="S54" i="2"/>
  <c r="O22" i="2"/>
  <c r="P22" i="2"/>
  <c r="R22" i="2"/>
  <c r="O75" i="2"/>
  <c r="P75" i="2"/>
  <c r="Q75" i="2"/>
  <c r="O73" i="2"/>
  <c r="P73" i="2"/>
  <c r="O95" i="2"/>
  <c r="P95" i="2"/>
  <c r="S95" i="2"/>
  <c r="O63" i="2"/>
  <c r="P63" i="2"/>
  <c r="T63" i="2"/>
  <c r="O99" i="2"/>
  <c r="P99" i="2"/>
  <c r="Q99" i="2"/>
  <c r="O113" i="2"/>
  <c r="P113" i="2"/>
  <c r="O49" i="2"/>
  <c r="P49" i="2"/>
  <c r="R49" i="2"/>
  <c r="O85" i="2"/>
  <c r="P85" i="2"/>
  <c r="Q85" i="2"/>
  <c r="O53" i="2"/>
  <c r="P53" i="2"/>
  <c r="R53" i="2"/>
  <c r="O29" i="2"/>
  <c r="P29" i="2"/>
  <c r="O108" i="2"/>
  <c r="P108" i="2"/>
  <c r="R108" i="2"/>
  <c r="O92" i="2"/>
  <c r="P92" i="2"/>
  <c r="Q92" i="2"/>
  <c r="O76" i="2"/>
  <c r="P76" i="2"/>
  <c r="Q76" i="2"/>
  <c r="O60" i="2"/>
  <c r="P60" i="2"/>
  <c r="Q60" i="2"/>
  <c r="O44" i="2"/>
  <c r="P44" i="2"/>
  <c r="T44" i="2"/>
  <c r="O28" i="2"/>
  <c r="P28" i="2"/>
  <c r="S28" i="2"/>
  <c r="O19" i="2"/>
  <c r="P19" i="2"/>
  <c r="S19" i="2"/>
  <c r="O35" i="2"/>
  <c r="P35" i="2"/>
  <c r="Q35" i="2"/>
  <c r="O114" i="2"/>
  <c r="P114" i="2"/>
  <c r="T114" i="2"/>
  <c r="O98" i="2"/>
  <c r="P98" i="2"/>
  <c r="R98" i="2"/>
  <c r="O82" i="2"/>
  <c r="P82" i="2"/>
  <c r="Q82" i="2"/>
  <c r="O66" i="2"/>
  <c r="P66" i="2"/>
  <c r="Q66" i="2"/>
  <c r="O50" i="2"/>
  <c r="P50" i="2"/>
  <c r="R50" i="2"/>
  <c r="O34" i="2"/>
  <c r="P34" i="2"/>
  <c r="Q34" i="2"/>
  <c r="O18" i="2"/>
  <c r="P18" i="2"/>
  <c r="T18" i="2"/>
  <c r="O103" i="2"/>
  <c r="P103" i="2"/>
  <c r="T103" i="2"/>
  <c r="O71" i="2"/>
  <c r="P71" i="2"/>
  <c r="S71" i="2"/>
  <c r="O59" i="2"/>
  <c r="P59" i="2"/>
  <c r="Q59" i="2"/>
  <c r="O93" i="2"/>
  <c r="P93" i="2"/>
  <c r="Q93" i="2"/>
  <c r="O33" i="2"/>
  <c r="P33" i="2"/>
  <c r="S33" i="2"/>
  <c r="O96" i="2"/>
  <c r="P96" i="2"/>
  <c r="R96" i="2"/>
  <c r="O64" i="2"/>
  <c r="P64" i="2"/>
  <c r="Q64" i="2"/>
  <c r="O32" i="2"/>
  <c r="P32" i="2"/>
  <c r="Q32" i="2"/>
  <c r="O39" i="2"/>
  <c r="P39" i="2"/>
  <c r="T39" i="2"/>
  <c r="O102" i="2"/>
  <c r="P102" i="2"/>
  <c r="T102" i="2"/>
  <c r="O70" i="2"/>
  <c r="P70" i="2"/>
  <c r="S70" i="2"/>
  <c r="O38" i="2"/>
  <c r="P38" i="2"/>
  <c r="R38" i="2"/>
  <c r="O51" i="2"/>
  <c r="P51" i="2"/>
  <c r="T51" i="2"/>
  <c r="O57" i="2"/>
  <c r="P57" i="2"/>
  <c r="S57" i="2"/>
  <c r="O87" i="2"/>
  <c r="P87" i="2"/>
  <c r="T87" i="2"/>
  <c r="O55" i="2"/>
  <c r="P55" i="2"/>
  <c r="Q55" i="2"/>
  <c r="O83" i="2"/>
  <c r="P83" i="2"/>
  <c r="T83" i="2"/>
  <c r="O97" i="2"/>
  <c r="P97" i="2"/>
  <c r="Q97" i="2"/>
  <c r="O109" i="2"/>
  <c r="P109" i="2"/>
  <c r="T109" i="2"/>
  <c r="O77" i="2"/>
  <c r="P77" i="2"/>
  <c r="Q77" i="2"/>
  <c r="O41" i="2"/>
  <c r="P41" i="2"/>
  <c r="R41" i="2"/>
  <c r="O25" i="2"/>
  <c r="P25" i="2"/>
  <c r="S25" i="2"/>
  <c r="O104" i="2"/>
  <c r="P104" i="2"/>
  <c r="S104" i="2"/>
  <c r="O88" i="2"/>
  <c r="P88" i="2"/>
  <c r="Q88" i="2"/>
  <c r="O72" i="2"/>
  <c r="P72" i="2"/>
  <c r="Q72" i="2"/>
  <c r="O56" i="2"/>
  <c r="P56" i="2"/>
  <c r="Q56" i="2"/>
  <c r="O40" i="2"/>
  <c r="P40" i="2"/>
  <c r="S40" i="2"/>
  <c r="O24" i="2"/>
  <c r="P24" i="2"/>
  <c r="T24" i="2"/>
  <c r="M15" i="3"/>
  <c r="O47" i="2"/>
  <c r="P47" i="2"/>
  <c r="Q47" i="2"/>
  <c r="O31" i="2"/>
  <c r="P31" i="2"/>
  <c r="T31" i="2"/>
  <c r="O110" i="2"/>
  <c r="P110" i="2"/>
  <c r="S110" i="2"/>
  <c r="O94" i="2"/>
  <c r="P94" i="2"/>
  <c r="S94" i="2"/>
  <c r="O78" i="2"/>
  <c r="P78" i="2"/>
  <c r="Q78" i="2"/>
  <c r="O62" i="2"/>
  <c r="P62" i="2"/>
  <c r="Q62" i="2"/>
  <c r="O46" i="2"/>
  <c r="P46" i="2"/>
  <c r="R46" i="2"/>
  <c r="O30" i="2"/>
  <c r="P30" i="2"/>
  <c r="S30" i="2"/>
  <c r="R73" i="2"/>
  <c r="S73" i="2"/>
  <c r="T73" i="2"/>
  <c r="Q73" i="2"/>
  <c r="R60" i="2"/>
  <c r="S60" i="2"/>
  <c r="T60" i="2"/>
  <c r="S35" i="2"/>
  <c r="T35" i="2"/>
  <c r="R114" i="2"/>
  <c r="R66" i="2"/>
  <c r="S66" i="2"/>
  <c r="T15" i="2"/>
  <c r="S15" i="2"/>
  <c r="R15" i="2"/>
  <c r="Q15" i="2"/>
  <c r="R105" i="2"/>
  <c r="S105" i="2"/>
  <c r="T105" i="2"/>
  <c r="Q105" i="2"/>
  <c r="S111" i="2"/>
  <c r="T111" i="2"/>
  <c r="R111" i="2"/>
  <c r="Q111" i="2"/>
  <c r="R67" i="2"/>
  <c r="Q67" i="2"/>
  <c r="Q81" i="2"/>
  <c r="Q101" i="2"/>
  <c r="S69" i="2"/>
  <c r="Q69" i="2"/>
  <c r="R37" i="2"/>
  <c r="S37" i="2"/>
  <c r="T37" i="2"/>
  <c r="Q37" i="2"/>
  <c r="I12" i="3"/>
  <c r="H12" i="3"/>
  <c r="R21" i="2"/>
  <c r="S21" i="2"/>
  <c r="T21" i="2"/>
  <c r="Q21" i="2"/>
  <c r="T68" i="2"/>
  <c r="Q68" i="2"/>
  <c r="T52" i="2"/>
  <c r="Q52" i="2"/>
  <c r="R36" i="2"/>
  <c r="T36" i="2"/>
  <c r="Q36" i="2"/>
  <c r="Q20" i="2"/>
  <c r="S43" i="2"/>
  <c r="T43" i="2"/>
  <c r="R43" i="2"/>
  <c r="Q43" i="2"/>
  <c r="S27" i="2"/>
  <c r="T27" i="2"/>
  <c r="R27" i="2"/>
  <c r="Q27" i="2"/>
  <c r="R74" i="2"/>
  <c r="S74" i="2"/>
  <c r="R58" i="2"/>
  <c r="S58" i="2"/>
  <c r="R26" i="2"/>
  <c r="S26" i="2"/>
  <c r="Q26" i="2"/>
  <c r="Q95" i="2"/>
  <c r="S44" i="2"/>
  <c r="T91" i="2"/>
  <c r="R91" i="2"/>
  <c r="S103" i="2"/>
  <c r="R103" i="2"/>
  <c r="Q103" i="2"/>
  <c r="T71" i="2"/>
  <c r="S107" i="2"/>
  <c r="T107" i="2"/>
  <c r="R107" i="2"/>
  <c r="Q107" i="2"/>
  <c r="Q65" i="2"/>
  <c r="S61" i="2"/>
  <c r="R33" i="2"/>
  <c r="T33" i="2"/>
  <c r="Q33" i="2"/>
  <c r="Q96" i="2"/>
  <c r="R80" i="2"/>
  <c r="S80" i="2"/>
  <c r="T80" i="2"/>
  <c r="Q80" i="2"/>
  <c r="S48" i="2"/>
  <c r="S16" i="2"/>
  <c r="S39" i="2"/>
  <c r="R39" i="2"/>
  <c r="Q39" i="2"/>
  <c r="T86" i="2"/>
  <c r="R86" i="2"/>
  <c r="S86" i="2"/>
  <c r="Q86" i="2"/>
  <c r="T54" i="2"/>
  <c r="R54" i="2"/>
  <c r="T22" i="2"/>
  <c r="Q22" i="2"/>
  <c r="S113" i="2"/>
  <c r="T113" i="2"/>
  <c r="Q113" i="2"/>
  <c r="R113" i="2"/>
  <c r="R29" i="2"/>
  <c r="S29" i="2"/>
  <c r="T29" i="2"/>
  <c r="Q29" i="2"/>
  <c r="Q28" i="2"/>
  <c r="T50" i="2"/>
  <c r="Q50" i="2"/>
  <c r="S51" i="2"/>
  <c r="R51" i="2"/>
  <c r="Q51" i="2"/>
  <c r="S83" i="2"/>
  <c r="R83" i="2"/>
  <c r="Q83" i="2"/>
  <c r="S109" i="2"/>
  <c r="S41" i="2"/>
  <c r="Q41" i="2"/>
  <c r="S72" i="2"/>
  <c r="T72" i="2"/>
  <c r="R56" i="2"/>
  <c r="S47" i="2"/>
  <c r="T47" i="2"/>
  <c r="R78" i="2"/>
  <c r="I8" i="3"/>
  <c r="H8" i="3"/>
  <c r="S17" i="2"/>
  <c r="Q17" i="2"/>
  <c r="S78" i="2"/>
  <c r="T41" i="2"/>
  <c r="R70" i="2"/>
  <c r="T78" i="2"/>
  <c r="R72" i="2"/>
  <c r="M6" i="3"/>
  <c r="T46" i="2"/>
  <c r="R47" i="2"/>
  <c r="R104" i="2"/>
  <c r="T64" i="2"/>
  <c r="R59" i="2"/>
  <c r="I6" i="3"/>
  <c r="H6" i="3"/>
  <c r="R35" i="2"/>
  <c r="R16" i="2"/>
  <c r="T61" i="2"/>
  <c r="T92" i="2"/>
  <c r="J8" i="3"/>
  <c r="T110" i="2"/>
  <c r="L8" i="3"/>
  <c r="R31" i="2"/>
  <c r="T57" i="2"/>
  <c r="R28" i="2"/>
  <c r="R40" i="2"/>
  <c r="S87" i="2"/>
  <c r="L12" i="3"/>
  <c r="K12" i="3"/>
  <c r="L10" i="3"/>
  <c r="J12" i="3"/>
  <c r="Q108" i="2"/>
  <c r="R42" i="2"/>
  <c r="K13" i="3"/>
  <c r="R97" i="2"/>
  <c r="R102" i="2"/>
  <c r="Q49" i="2"/>
  <c r="Q42" i="2"/>
  <c r="J13" i="3"/>
  <c r="T62" i="2"/>
  <c r="T25" i="2"/>
  <c r="T56" i="2"/>
  <c r="R25" i="2"/>
  <c r="S50" i="2"/>
  <c r="Q71" i="2"/>
  <c r="Q44" i="2"/>
  <c r="S49" i="2"/>
  <c r="S42" i="2"/>
  <c r="R69" i="2"/>
  <c r="T17" i="2"/>
  <c r="M8" i="3"/>
  <c r="S62" i="2"/>
  <c r="S31" i="2"/>
  <c r="T97" i="2"/>
  <c r="R57" i="2"/>
  <c r="Q54" i="2"/>
  <c r="Q102" i="2"/>
  <c r="Q48" i="2"/>
  <c r="S96" i="2"/>
  <c r="S65" i="2"/>
  <c r="T95" i="2"/>
  <c r="S101" i="2"/>
  <c r="S114" i="2"/>
  <c r="T108" i="2"/>
  <c r="Q98" i="2"/>
  <c r="Q63" i="2"/>
  <c r="T70" i="2"/>
  <c r="S64" i="2"/>
  <c r="T59" i="2"/>
  <c r="S92" i="2"/>
  <c r="Q46" i="2"/>
  <c r="R110" i="2"/>
  <c r="Q40" i="2"/>
  <c r="J11" i="3"/>
  <c r="Q104" i="2"/>
  <c r="R109" i="2"/>
  <c r="Q87" i="2"/>
  <c r="T98" i="2"/>
  <c r="S63" i="2"/>
  <c r="T85" i="2"/>
  <c r="M12" i="3"/>
  <c r="M7" i="3"/>
  <c r="L6" i="3"/>
  <c r="J6" i="3"/>
  <c r="K8" i="3"/>
  <c r="K11" i="3"/>
  <c r="I13" i="3"/>
  <c r="H13" i="3"/>
  <c r="I11" i="3"/>
  <c r="H11" i="3"/>
  <c r="K6" i="3"/>
  <c r="R62" i="2"/>
  <c r="Q31" i="2"/>
  <c r="S56" i="2"/>
  <c r="Q25" i="2"/>
  <c r="S97" i="2"/>
  <c r="Q57" i="2"/>
  <c r="S102" i="2"/>
  <c r="R48" i="2"/>
  <c r="T96" i="2"/>
  <c r="R65" i="2"/>
  <c r="R71" i="2"/>
  <c r="R44" i="2"/>
  <c r="T49" i="2"/>
  <c r="R95" i="2"/>
  <c r="T20" i="2"/>
  <c r="R101" i="2"/>
  <c r="Q114" i="2"/>
  <c r="S108" i="2"/>
  <c r="S20" i="2"/>
  <c r="L11" i="3"/>
  <c r="T66" i="2"/>
  <c r="S85" i="2"/>
  <c r="R34" i="2"/>
  <c r="S34" i="2"/>
  <c r="S46" i="2"/>
  <c r="Q110" i="2"/>
  <c r="T104" i="2"/>
  <c r="T28" i="2"/>
  <c r="R63" i="2"/>
  <c r="S22" i="2"/>
  <c r="Q16" i="2"/>
  <c r="I7" i="3"/>
  <c r="H7" i="3"/>
  <c r="R64" i="2"/>
  <c r="R61" i="2"/>
  <c r="S59" i="2"/>
  <c r="S91" i="2"/>
  <c r="R92" i="2"/>
  <c r="T58" i="2"/>
  <c r="T74" i="2"/>
  <c r="S52" i="2"/>
  <c r="S68" i="2"/>
  <c r="T81" i="2"/>
  <c r="T67" i="2"/>
  <c r="T34" i="2"/>
  <c r="R85" i="2"/>
  <c r="T40" i="2"/>
  <c r="Q109" i="2"/>
  <c r="R87" i="2"/>
  <c r="S98" i="2"/>
  <c r="Q70" i="2"/>
  <c r="S81" i="2"/>
  <c r="Q53" i="2"/>
  <c r="T23" i="2"/>
  <c r="M14" i="3"/>
  <c r="T88" i="2"/>
  <c r="R84" i="2"/>
  <c r="T79" i="2"/>
  <c r="R75" i="2"/>
  <c r="T93" i="2"/>
  <c r="T89" i="2"/>
  <c r="Q90" i="2"/>
  <c r="R100" i="2"/>
  <c r="R30" i="2"/>
  <c r="T77" i="2"/>
  <c r="S18" i="2"/>
  <c r="R94" i="2"/>
  <c r="R55" i="2"/>
  <c r="T32" i="2"/>
  <c r="S82" i="2"/>
  <c r="Q106" i="2"/>
  <c r="R99" i="2"/>
  <c r="S24" i="2"/>
  <c r="L15" i="3"/>
  <c r="T76" i="2"/>
  <c r="T38" i="2"/>
  <c r="M9" i="3"/>
  <c r="R112" i="2"/>
  <c r="R19" i="2"/>
  <c r="K10" i="3"/>
  <c r="S45" i="2"/>
  <c r="R45" i="2"/>
  <c r="S79" i="2"/>
  <c r="T99" i="2"/>
  <c r="T30" i="2"/>
  <c r="R24" i="2"/>
  <c r="K15" i="3"/>
  <c r="S77" i="2"/>
  <c r="S76" i="2"/>
  <c r="Q38" i="2"/>
  <c r="Q23" i="2"/>
  <c r="J14" i="3"/>
  <c r="S23" i="2"/>
  <c r="L14" i="3"/>
  <c r="S32" i="2"/>
  <c r="T112" i="2"/>
  <c r="M13" i="3"/>
  <c r="S93" i="2"/>
  <c r="S90" i="2"/>
  <c r="Q30" i="2"/>
  <c r="R88" i="2"/>
  <c r="R77" i="2"/>
  <c r="S55" i="2"/>
  <c r="R76" i="2"/>
  <c r="S75" i="2"/>
  <c r="I9" i="3"/>
  <c r="H9" i="3"/>
  <c r="S38" i="2"/>
  <c r="R23" i="2"/>
  <c r="K14" i="3"/>
  <c r="R32" i="2"/>
  <c r="S112" i="2"/>
  <c r="R93" i="2"/>
  <c r="R89" i="2"/>
  <c r="T82" i="2"/>
  <c r="T19" i="2"/>
  <c r="M10" i="3"/>
  <c r="S53" i="2"/>
  <c r="R90" i="2"/>
  <c r="R106" i="2"/>
  <c r="K7" i="3"/>
  <c r="T84" i="2"/>
  <c r="T100" i="2"/>
  <c r="Q45" i="2"/>
  <c r="Q79" i="2"/>
  <c r="S99" i="2"/>
  <c r="T94" i="2"/>
  <c r="S88" i="2"/>
  <c r="T55" i="2"/>
  <c r="T75" i="2"/>
  <c r="R18" i="2"/>
  <c r="K9" i="3"/>
  <c r="S89" i="2"/>
  <c r="R82" i="2"/>
  <c r="I10" i="3"/>
  <c r="H10" i="3"/>
  <c r="T53" i="2"/>
  <c r="S106" i="2"/>
  <c r="L7" i="3"/>
  <c r="Q84" i="2"/>
  <c r="Q100" i="2"/>
  <c r="Q94" i="2"/>
  <c r="Q24" i="2"/>
  <c r="I15" i="3"/>
  <c r="H15" i="3"/>
  <c r="Q18" i="2"/>
  <c r="Q19" i="2"/>
  <c r="J10" i="3"/>
  <c r="J15" i="3"/>
  <c r="L9" i="3"/>
  <c r="M11" i="3"/>
  <c r="J9" i="3"/>
  <c r="J7" i="3"/>
  <c r="L13" i="3"/>
</calcChain>
</file>

<file path=xl/sharedStrings.xml><?xml version="1.0" encoding="utf-8"?>
<sst xmlns="http://schemas.openxmlformats.org/spreadsheetml/2006/main" count="252" uniqueCount="133">
  <si>
    <t>KPI 1</t>
  </si>
  <si>
    <t>KPI 2</t>
  </si>
  <si>
    <t>KPI 3</t>
  </si>
  <si>
    <t>KPI 4</t>
  </si>
  <si>
    <t>Chart Dropdowns</t>
  </si>
  <si>
    <t>Cells Links</t>
  </si>
  <si>
    <t>KPI DropDown X axis</t>
  </si>
  <si>
    <t>KPI DropDown Y axis</t>
  </si>
  <si>
    <t>Chart Data</t>
  </si>
  <si>
    <t>X Axis</t>
  </si>
  <si>
    <t>Y Axis</t>
  </si>
  <si>
    <t>Chart Title</t>
  </si>
  <si>
    <t>Spot The Company</t>
  </si>
  <si>
    <t>Scroll Bar</t>
  </si>
  <si>
    <t>S. No.</t>
  </si>
  <si>
    <t>Name</t>
  </si>
  <si>
    <t xml:space="preserve"> </t>
  </si>
  <si>
    <t>Radio Button</t>
  </si>
  <si>
    <t>Company Names</t>
  </si>
  <si>
    <t>Quadrant</t>
  </si>
  <si>
    <t>Check Quadrant</t>
  </si>
  <si>
    <t>Average</t>
  </si>
  <si>
    <t>Low</t>
  </si>
  <si>
    <t>Medium</t>
  </si>
  <si>
    <t>High</t>
  </si>
  <si>
    <t>Row Number</t>
  </si>
  <si>
    <t>Stacked Up</t>
  </si>
  <si>
    <r>
      <t xml:space="preserve">Quadrant 1 </t>
    </r>
    <r>
      <rPr>
        <sz val="8"/>
        <color theme="1"/>
        <rFont val="Verdana"/>
        <family val="2"/>
      </rPr>
      <t>(bottom-left)</t>
    </r>
  </si>
  <si>
    <r>
      <t xml:space="preserve">Quadrant 2 </t>
    </r>
    <r>
      <rPr>
        <sz val="8"/>
        <color theme="1"/>
        <rFont val="Verdana"/>
        <family val="2"/>
      </rPr>
      <t>(bottom-right)</t>
    </r>
  </si>
  <si>
    <r>
      <t xml:space="preserve">Quadrant 3 </t>
    </r>
    <r>
      <rPr>
        <sz val="8"/>
        <color theme="1"/>
        <rFont val="Verdana"/>
        <family val="2"/>
      </rPr>
      <t>(top-right)</t>
    </r>
  </si>
  <si>
    <r>
      <t xml:space="preserve">Quadrant 4 </t>
    </r>
    <r>
      <rPr>
        <sz val="8"/>
        <color theme="1"/>
        <rFont val="Verdana"/>
        <family val="2"/>
      </rPr>
      <t>(top-left)</t>
    </r>
  </si>
  <si>
    <t>Dynamic Interpretation</t>
  </si>
  <si>
    <t>Bullet Chart Data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</si>
  <si>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</si>
  <si>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</si>
  <si>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</si>
  <si>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</si>
  <si>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</si>
  <si>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</si>
  <si>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</si>
  <si>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</si>
  <si>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</si>
  <si>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</si>
  <si>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</si>
  <si>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</si>
  <si>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</si>
  <si>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</si>
  <si>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</si>
  <si>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</si>
  <si>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</si>
  <si>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</si>
  <si>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</si>
  <si>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</si>
  <si>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</si>
  <si>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</si>
  <si>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</si>
  <si>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</si>
  <si>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</si>
  <si>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</si>
  <si>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</si>
  <si>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</si>
  <si>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</si>
  <si>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</si>
  <si>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</si>
  <si>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</si>
  <si>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</si>
  <si>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</si>
  <si>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</si>
  <si>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</si>
  <si>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</si>
  <si>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</si>
  <si>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</si>
  <si>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</si>
  <si>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</si>
  <si>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</si>
  <si>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</si>
  <si>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</si>
  <si>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Name 45</t>
  </si>
  <si>
    <t>Name 46</t>
  </si>
  <si>
    <t>Name 47</t>
  </si>
  <si>
    <t>Name 48</t>
  </si>
  <si>
    <t>Name 49</t>
  </si>
  <si>
    <t>Name 50</t>
  </si>
  <si>
    <t>Name 51</t>
  </si>
  <si>
    <t>Name 52</t>
  </si>
  <si>
    <t>Name 53</t>
  </si>
  <si>
    <t>Name 54</t>
  </si>
  <si>
    <t>Name 55</t>
  </si>
  <si>
    <t>Name 56</t>
  </si>
  <si>
    <t>Name 57</t>
  </si>
  <si>
    <t>Name 58</t>
  </si>
  <si>
    <t>Name 59</t>
  </si>
  <si>
    <t>Name 60</t>
  </si>
  <si>
    <t>Name 61</t>
  </si>
  <si>
    <t>Name 62</t>
  </si>
  <si>
    <t>Name 63</t>
  </si>
  <si>
    <t>Name 64</t>
  </si>
  <si>
    <t>Name 65</t>
  </si>
  <si>
    <t>Name 66</t>
  </si>
  <si>
    <t>Name 67</t>
  </si>
  <si>
    <t>Name 68</t>
  </si>
  <si>
    <t>Name 69</t>
  </si>
  <si>
    <t>Name 70</t>
  </si>
  <si>
    <t>Name 71</t>
  </si>
  <si>
    <t>Name 72</t>
  </si>
  <si>
    <t>Name 73</t>
  </si>
  <si>
    <t>Name 74</t>
  </si>
  <si>
    <t>Name 75</t>
  </si>
  <si>
    <t>Name 76</t>
  </si>
  <si>
    <t>Name 77</t>
  </si>
  <si>
    <t>Name 78</t>
  </si>
  <si>
    <t>Name 79</t>
  </si>
  <si>
    <t>Name 80</t>
  </si>
  <si>
    <t>Name 81</t>
  </si>
  <si>
    <t>Name 82</t>
  </si>
  <si>
    <t>Name 83</t>
  </si>
  <si>
    <t>Name 84</t>
  </si>
  <si>
    <t>Name 85</t>
  </si>
  <si>
    <t>Name 86</t>
  </si>
  <si>
    <t>Name 87</t>
  </si>
  <si>
    <t>Name 88</t>
  </si>
  <si>
    <t>Name 89</t>
  </si>
  <si>
    <t>Name 90</t>
  </si>
  <si>
    <t>Name 91</t>
  </si>
  <si>
    <t>Name 92</t>
  </si>
  <si>
    <t>Name 93</t>
  </si>
  <si>
    <t>Name 94</t>
  </si>
  <si>
    <t>Name 95</t>
  </si>
  <si>
    <t>Name 96</t>
  </si>
  <si>
    <t>Name 97</t>
  </si>
  <si>
    <t>Name 98</t>
  </si>
  <si>
    <t>Name 99</t>
  </si>
  <si>
    <t>Name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</si>
</sst>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i/>
      <sz val="10"/>
      <color theme="1"/>
      <name val="Verdana"/>
      <family val="2"/>
    </font>
    <font>
      <i/>
      <sz val="10"/>
      <name val="Verdana"/>
      <family val="2"/>
    </font>
    <font>
      <sz val="8"/>
      <color rgb="FF000000"/>
      <name val="Segoe UI"/>
      <family val="2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i/>
      <sz val="10"/>
      <color theme="1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9" fontId="5" fillId="0" borderId="1" xfId="0" applyNumberFormat="1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7" fillId="3" borderId="2" xfId="0" applyFont="1" applyFill="1" applyBorder="1"/>
    <xf numFmtId="0" fontId="7" fillId="3" borderId="2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Continuous"/>
    </xf>
    <xf numFmtId="9" fontId="5" fillId="0" borderId="4" xfId="0" applyNumberFormat="1" applyFont="1" applyBorder="1" applyAlignment="1">
      <alignment horizontal="center"/>
    </xf>
    <xf numFmtId="9" fontId="5" fillId="0" borderId="8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3" fillId="0" borderId="2" xfId="0" applyFont="1" applyBorder="1"/>
    <xf numFmtId="0" fontId="7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9" fontId="10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9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3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Continuous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3">
    <dxf>
      <border>
        <left/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border>
        <left/>
        <right/>
        <top style="thin">
          <color rgb="FFC00000"/>
        </top>
        <bottom style="thin">
          <color rgb="FFC00000"/>
        </bottom>
        <vertical/>
        <horizontal/>
      </border>
    </dxf>
    <dxf>
      <border>
        <left style="thin">
          <color rgb="FFC00000"/>
        </left>
        <right/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F6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Calculations!$E$15</c:f>
          <c:strCache>
            <c:ptCount val="1"/>
            <c:pt idx="0">
              <c:v>KPI 2 Vs. KPI 3</c:v>
            </c:pt>
          </c:strCache>
        </c:strRef>
      </c:tx>
      <c:layout>
        <c:manualLayout>
          <c:xMode val="edge"/>
          <c:yMode val="edge"/>
          <c:x val="0.37210413291639988"/>
          <c:y val="3.6798441431934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Calculations!$B$15:$B$114</c:f>
              <c:numCache>
                <c:formatCode>0%</c:formatCode>
                <c:ptCount val="100"/>
                <c:pt idx="0">
                  <c:v>0.8</c:v>
                </c:pt>
                <c:pt idx="1">
                  <c:v>0.69000000000000006</c:v>
                </c:pt>
                <c:pt idx="2">
                  <c:v>0.78</c:v>
                </c:pt>
                <c:pt idx="3">
                  <c:v>0.46</c:v>
                </c:pt>
                <c:pt idx="4">
                  <c:v>0.86</c:v>
                </c:pt>
                <c:pt idx="5">
                  <c:v>0.87</c:v>
                </c:pt>
                <c:pt idx="6">
                  <c:v>0.38</c:v>
                </c:pt>
                <c:pt idx="7">
                  <c:v>0.67</c:v>
                </c:pt>
                <c:pt idx="8">
                  <c:v>0.9</c:v>
                </c:pt>
                <c:pt idx="9">
                  <c:v>0.57000000000000006</c:v>
                </c:pt>
                <c:pt idx="10">
                  <c:v>0.45</c:v>
                </c:pt>
                <c:pt idx="11">
                  <c:v>0.2</c:v>
                </c:pt>
                <c:pt idx="12">
                  <c:v>0.55000000000000004</c:v>
                </c:pt>
                <c:pt idx="13">
                  <c:v>0.28999999999999998</c:v>
                </c:pt>
                <c:pt idx="14">
                  <c:v>0.44</c:v>
                </c:pt>
                <c:pt idx="15">
                  <c:v>0.66</c:v>
                </c:pt>
                <c:pt idx="16">
                  <c:v>0.82000000000000006</c:v>
                </c:pt>
                <c:pt idx="17">
                  <c:v>0.43</c:v>
                </c:pt>
                <c:pt idx="18">
                  <c:v>0.23</c:v>
                </c:pt>
                <c:pt idx="19">
                  <c:v>0.28999999999999998</c:v>
                </c:pt>
                <c:pt idx="20">
                  <c:v>0.4</c:v>
                </c:pt>
                <c:pt idx="21">
                  <c:v>0.33</c:v>
                </c:pt>
                <c:pt idx="22">
                  <c:v>0.37</c:v>
                </c:pt>
                <c:pt idx="23">
                  <c:v>0.79</c:v>
                </c:pt>
                <c:pt idx="24">
                  <c:v>0.18</c:v>
                </c:pt>
                <c:pt idx="25">
                  <c:v>0.82000000000000006</c:v>
                </c:pt>
                <c:pt idx="26">
                  <c:v>0.6</c:v>
                </c:pt>
                <c:pt idx="27">
                  <c:v>0.32</c:v>
                </c:pt>
                <c:pt idx="28">
                  <c:v>0.37</c:v>
                </c:pt>
                <c:pt idx="29">
                  <c:v>0.61</c:v>
                </c:pt>
                <c:pt idx="30">
                  <c:v>0.69000000000000006</c:v>
                </c:pt>
                <c:pt idx="31">
                  <c:v>0.48</c:v>
                </c:pt>
                <c:pt idx="32">
                  <c:v>0.98</c:v>
                </c:pt>
                <c:pt idx="33">
                  <c:v>0.4</c:v>
                </c:pt>
                <c:pt idx="34">
                  <c:v>0.41000000000000003</c:v>
                </c:pt>
                <c:pt idx="35">
                  <c:v>0.92</c:v>
                </c:pt>
                <c:pt idx="36">
                  <c:v>0.57000000000000006</c:v>
                </c:pt>
                <c:pt idx="37">
                  <c:v>0.78</c:v>
                </c:pt>
                <c:pt idx="38">
                  <c:v>0.26</c:v>
                </c:pt>
                <c:pt idx="39">
                  <c:v>0.53</c:v>
                </c:pt>
                <c:pt idx="40">
                  <c:v>0.66</c:v>
                </c:pt>
                <c:pt idx="41">
                  <c:v>0.24</c:v>
                </c:pt>
                <c:pt idx="42">
                  <c:v>0.91</c:v>
                </c:pt>
                <c:pt idx="43">
                  <c:v>0.27</c:v>
                </c:pt>
                <c:pt idx="44">
                  <c:v>0.57000000000000006</c:v>
                </c:pt>
                <c:pt idx="45">
                  <c:v>0.97</c:v>
                </c:pt>
                <c:pt idx="46">
                  <c:v>0.47000000000000003</c:v>
                </c:pt>
                <c:pt idx="47">
                  <c:v>0.67</c:v>
                </c:pt>
                <c:pt idx="48">
                  <c:v>0.38</c:v>
                </c:pt>
                <c:pt idx="49">
                  <c:v>0.57999999999999996</c:v>
                </c:pt>
                <c:pt idx="50">
                  <c:v>0.45</c:v>
                </c:pt>
                <c:pt idx="51">
                  <c:v>0.73</c:v>
                </c:pt>
                <c:pt idx="52">
                  <c:v>0.89</c:v>
                </c:pt>
                <c:pt idx="53">
                  <c:v>0.46</c:v>
                </c:pt>
                <c:pt idx="54">
                  <c:v>0.8</c:v>
                </c:pt>
                <c:pt idx="55">
                  <c:v>0.57999999999999996</c:v>
                </c:pt>
                <c:pt idx="56">
                  <c:v>0.6</c:v>
                </c:pt>
                <c:pt idx="57">
                  <c:v>0.98</c:v>
                </c:pt>
                <c:pt idx="58">
                  <c:v>0.93</c:v>
                </c:pt>
                <c:pt idx="59">
                  <c:v>0.16</c:v>
                </c:pt>
                <c:pt idx="60">
                  <c:v>0.28999999999999998</c:v>
                </c:pt>
                <c:pt idx="61">
                  <c:v>0.16</c:v>
                </c:pt>
                <c:pt idx="62">
                  <c:v>0.2</c:v>
                </c:pt>
                <c:pt idx="63">
                  <c:v>0.27</c:v>
                </c:pt>
                <c:pt idx="64">
                  <c:v>0.85</c:v>
                </c:pt>
                <c:pt idx="65">
                  <c:v>0.85</c:v>
                </c:pt>
                <c:pt idx="66">
                  <c:v>0.95000000000000007</c:v>
                </c:pt>
                <c:pt idx="67">
                  <c:v>0.96</c:v>
                </c:pt>
                <c:pt idx="68">
                  <c:v>0.17</c:v>
                </c:pt>
                <c:pt idx="69">
                  <c:v>0.32</c:v>
                </c:pt>
                <c:pt idx="70">
                  <c:v>0.42</c:v>
                </c:pt>
                <c:pt idx="71">
                  <c:v>0.15</c:v>
                </c:pt>
                <c:pt idx="72">
                  <c:v>0.25</c:v>
                </c:pt>
                <c:pt idx="73">
                  <c:v>0.34</c:v>
                </c:pt>
                <c:pt idx="74">
                  <c:v>0.55000000000000004</c:v>
                </c:pt>
                <c:pt idx="75">
                  <c:v>0.79</c:v>
                </c:pt>
                <c:pt idx="76">
                  <c:v>0.55000000000000004</c:v>
                </c:pt>
                <c:pt idx="77">
                  <c:v>0.83000000000000007</c:v>
                </c:pt>
                <c:pt idx="78">
                  <c:v>0.57000000000000006</c:v>
                </c:pt>
                <c:pt idx="79">
                  <c:v>0.55000000000000004</c:v>
                </c:pt>
                <c:pt idx="80">
                  <c:v>0.83000000000000007</c:v>
                </c:pt>
                <c:pt idx="81">
                  <c:v>0.97</c:v>
                </c:pt>
                <c:pt idx="82">
                  <c:v>0.63</c:v>
                </c:pt>
                <c:pt idx="83">
                  <c:v>0.38</c:v>
                </c:pt>
                <c:pt idx="84">
                  <c:v>0.68</c:v>
                </c:pt>
                <c:pt idx="85">
                  <c:v>0.61</c:v>
                </c:pt>
                <c:pt idx="86">
                  <c:v>0.89</c:v>
                </c:pt>
                <c:pt idx="87">
                  <c:v>0.4</c:v>
                </c:pt>
                <c:pt idx="88">
                  <c:v>0.61</c:v>
                </c:pt>
                <c:pt idx="89">
                  <c:v>0.72</c:v>
                </c:pt>
                <c:pt idx="90">
                  <c:v>0.27</c:v>
                </c:pt>
                <c:pt idx="91">
                  <c:v>0.70000000000000007</c:v>
                </c:pt>
                <c:pt idx="92">
                  <c:v>0.27</c:v>
                </c:pt>
                <c:pt idx="93">
                  <c:v>0.46</c:v>
                </c:pt>
                <c:pt idx="94">
                  <c:v>0.9</c:v>
                </c:pt>
                <c:pt idx="95">
                  <c:v>0.78</c:v>
                </c:pt>
                <c:pt idx="96">
                  <c:v>0.77</c:v>
                </c:pt>
                <c:pt idx="97">
                  <c:v>0.83000000000000007</c:v>
                </c:pt>
                <c:pt idx="98">
                  <c:v>0.67</c:v>
                </c:pt>
                <c:pt idx="99">
                  <c:v>0.74</c:v>
                </c:pt>
              </c:numCache>
            </c:numRef>
          </c:xVal>
          <c:yVal>
            <c:numRef>
              <c:f>Calculations!$C$15:$C$114</c:f>
              <c:numCache>
                <c:formatCode>0%</c:formatCode>
                <c:ptCount val="100"/>
                <c:pt idx="0">
                  <c:v>0.15</c:v>
                </c:pt>
                <c:pt idx="1">
                  <c:v>0.44</c:v>
                </c:pt>
                <c:pt idx="2">
                  <c:v>0.35000000000000003</c:v>
                </c:pt>
                <c:pt idx="3">
                  <c:v>0.38</c:v>
                </c:pt>
                <c:pt idx="4">
                  <c:v>0.27</c:v>
                </c:pt>
                <c:pt idx="5">
                  <c:v>0.99</c:v>
                </c:pt>
                <c:pt idx="6">
                  <c:v>0.54</c:v>
                </c:pt>
                <c:pt idx="7">
                  <c:v>0.39</c:v>
                </c:pt>
                <c:pt idx="8">
                  <c:v>0.39</c:v>
                </c:pt>
                <c:pt idx="9">
                  <c:v>0.34</c:v>
                </c:pt>
                <c:pt idx="10">
                  <c:v>0.59</c:v>
                </c:pt>
                <c:pt idx="11">
                  <c:v>0.24</c:v>
                </c:pt>
                <c:pt idx="12">
                  <c:v>0.75</c:v>
                </c:pt>
                <c:pt idx="13">
                  <c:v>0.87</c:v>
                </c:pt>
                <c:pt idx="14">
                  <c:v>0.8</c:v>
                </c:pt>
                <c:pt idx="15">
                  <c:v>0.23</c:v>
                </c:pt>
                <c:pt idx="16">
                  <c:v>0.45</c:v>
                </c:pt>
                <c:pt idx="17">
                  <c:v>0.19</c:v>
                </c:pt>
                <c:pt idx="18">
                  <c:v>0.65</c:v>
                </c:pt>
                <c:pt idx="19">
                  <c:v>0.28000000000000003</c:v>
                </c:pt>
                <c:pt idx="20">
                  <c:v>0.54</c:v>
                </c:pt>
                <c:pt idx="21">
                  <c:v>0.15</c:v>
                </c:pt>
                <c:pt idx="22">
                  <c:v>0.75</c:v>
                </c:pt>
                <c:pt idx="23">
                  <c:v>0.3</c:v>
                </c:pt>
                <c:pt idx="24">
                  <c:v>0.76</c:v>
                </c:pt>
                <c:pt idx="25">
                  <c:v>0.27</c:v>
                </c:pt>
                <c:pt idx="26">
                  <c:v>0.31</c:v>
                </c:pt>
                <c:pt idx="27">
                  <c:v>0.65</c:v>
                </c:pt>
                <c:pt idx="28">
                  <c:v>0.15</c:v>
                </c:pt>
                <c:pt idx="29">
                  <c:v>0.91</c:v>
                </c:pt>
                <c:pt idx="30">
                  <c:v>0.71</c:v>
                </c:pt>
                <c:pt idx="31">
                  <c:v>0.88</c:v>
                </c:pt>
                <c:pt idx="32">
                  <c:v>0.71</c:v>
                </c:pt>
                <c:pt idx="33">
                  <c:v>0.43</c:v>
                </c:pt>
                <c:pt idx="34">
                  <c:v>0.92</c:v>
                </c:pt>
                <c:pt idx="35">
                  <c:v>0.48</c:v>
                </c:pt>
                <c:pt idx="36">
                  <c:v>0.18</c:v>
                </c:pt>
                <c:pt idx="37">
                  <c:v>0.68</c:v>
                </c:pt>
                <c:pt idx="38">
                  <c:v>0.51</c:v>
                </c:pt>
                <c:pt idx="39">
                  <c:v>0.89</c:v>
                </c:pt>
                <c:pt idx="40">
                  <c:v>0.17</c:v>
                </c:pt>
                <c:pt idx="41">
                  <c:v>0.31</c:v>
                </c:pt>
                <c:pt idx="42">
                  <c:v>0.48</c:v>
                </c:pt>
                <c:pt idx="43">
                  <c:v>0.8</c:v>
                </c:pt>
                <c:pt idx="44">
                  <c:v>0.78</c:v>
                </c:pt>
                <c:pt idx="45">
                  <c:v>0.18</c:v>
                </c:pt>
                <c:pt idx="46">
                  <c:v>0.18</c:v>
                </c:pt>
                <c:pt idx="47">
                  <c:v>0.21</c:v>
                </c:pt>
                <c:pt idx="48">
                  <c:v>0.91</c:v>
                </c:pt>
                <c:pt idx="49">
                  <c:v>0.39</c:v>
                </c:pt>
                <c:pt idx="50">
                  <c:v>0.99</c:v>
                </c:pt>
                <c:pt idx="51">
                  <c:v>0.61</c:v>
                </c:pt>
                <c:pt idx="52">
                  <c:v>0.68</c:v>
                </c:pt>
                <c:pt idx="53">
                  <c:v>0.87</c:v>
                </c:pt>
                <c:pt idx="54">
                  <c:v>0.86</c:v>
                </c:pt>
                <c:pt idx="55">
                  <c:v>0.63</c:v>
                </c:pt>
                <c:pt idx="56">
                  <c:v>0.25</c:v>
                </c:pt>
                <c:pt idx="57">
                  <c:v>0.84</c:v>
                </c:pt>
                <c:pt idx="58">
                  <c:v>0.47000000000000003</c:v>
                </c:pt>
                <c:pt idx="59">
                  <c:v>0.45</c:v>
                </c:pt>
                <c:pt idx="60">
                  <c:v>0.49</c:v>
                </c:pt>
                <c:pt idx="61">
                  <c:v>0.15</c:v>
                </c:pt>
                <c:pt idx="62">
                  <c:v>0.68</c:v>
                </c:pt>
                <c:pt idx="63">
                  <c:v>0.19</c:v>
                </c:pt>
                <c:pt idx="64">
                  <c:v>0.92</c:v>
                </c:pt>
                <c:pt idx="65">
                  <c:v>0.81</c:v>
                </c:pt>
                <c:pt idx="66">
                  <c:v>0.46</c:v>
                </c:pt>
                <c:pt idx="67">
                  <c:v>0.89</c:v>
                </c:pt>
                <c:pt idx="68">
                  <c:v>0.21</c:v>
                </c:pt>
                <c:pt idx="69">
                  <c:v>0.38</c:v>
                </c:pt>
                <c:pt idx="70">
                  <c:v>0.61</c:v>
                </c:pt>
                <c:pt idx="71">
                  <c:v>0.63</c:v>
                </c:pt>
                <c:pt idx="72">
                  <c:v>0.97</c:v>
                </c:pt>
                <c:pt idx="73">
                  <c:v>0.55000000000000004</c:v>
                </c:pt>
                <c:pt idx="74">
                  <c:v>0.96</c:v>
                </c:pt>
                <c:pt idx="75">
                  <c:v>0.87</c:v>
                </c:pt>
                <c:pt idx="76">
                  <c:v>0.37</c:v>
                </c:pt>
                <c:pt idx="77">
                  <c:v>0.42</c:v>
                </c:pt>
                <c:pt idx="78">
                  <c:v>0.24</c:v>
                </c:pt>
                <c:pt idx="79">
                  <c:v>0.47000000000000003</c:v>
                </c:pt>
                <c:pt idx="80">
                  <c:v>0.85</c:v>
                </c:pt>
                <c:pt idx="81">
                  <c:v>0.43</c:v>
                </c:pt>
                <c:pt idx="82">
                  <c:v>0.85</c:v>
                </c:pt>
                <c:pt idx="83">
                  <c:v>0.65</c:v>
                </c:pt>
                <c:pt idx="84">
                  <c:v>0.3</c:v>
                </c:pt>
                <c:pt idx="85">
                  <c:v>0.88</c:v>
                </c:pt>
                <c:pt idx="86">
                  <c:v>0.78</c:v>
                </c:pt>
                <c:pt idx="87">
                  <c:v>0.42</c:v>
                </c:pt>
                <c:pt idx="88">
                  <c:v>0.79</c:v>
                </c:pt>
                <c:pt idx="89">
                  <c:v>0.37</c:v>
                </c:pt>
                <c:pt idx="90">
                  <c:v>0.26</c:v>
                </c:pt>
                <c:pt idx="91">
                  <c:v>0.79</c:v>
                </c:pt>
                <c:pt idx="92">
                  <c:v>0.89</c:v>
                </c:pt>
                <c:pt idx="93">
                  <c:v>0.87</c:v>
                </c:pt>
                <c:pt idx="94">
                  <c:v>0.62</c:v>
                </c:pt>
                <c:pt idx="95">
                  <c:v>0.57999999999999996</c:v>
                </c:pt>
                <c:pt idx="96">
                  <c:v>0.32</c:v>
                </c:pt>
                <c:pt idx="97">
                  <c:v>0.28999999999999998</c:v>
                </c:pt>
                <c:pt idx="98">
                  <c:v>0.5</c:v>
                </c:pt>
                <c:pt idx="9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8-46E8-BB3E-6F89126102B4}"/>
            </c:ext>
          </c:extLst>
        </c:ser>
        <c:ser>
          <c:idx val="1"/>
          <c:order val="1"/>
          <c:tx>
            <c:v>Spot The Company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dLbl>
              <c:idx val="0"/>
              <c:layout>
                <c:manualLayout>
                  <c:x val="-7.6090332458442794E-2"/>
                  <c:y val="-6.9444444444444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1648C5-4163-41CD-A4F8-FEB8F61E911A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9E8-46E8-BB3E-6F8912610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Calculations!$F$24</c:f>
              <c:numCache>
                <c:formatCode>General</c:formatCode>
                <c:ptCount val="1"/>
                <c:pt idx="0">
                  <c:v>0.78</c:v>
                </c:pt>
              </c:numCache>
            </c:numRef>
          </c:xVal>
          <c:yVal>
            <c:numRef>
              <c:f>Calculations!$G$24</c:f>
              <c:numCache>
                <c:formatCode>General</c:formatCode>
                <c:ptCount val="1"/>
                <c:pt idx="0">
                  <c:v>0.35000000000000003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Calculations!$E$24</c15:f>
                <c15:dlblRangeCache>
                  <c:ptCount val="1"/>
                  <c:pt idx="0">
                    <c:v>Name 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9E8-46E8-BB3E-6F891261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52880"/>
        <c:axId val="1794555600"/>
      </c:scatterChart>
      <c:valAx>
        <c:axId val="1794552880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55600"/>
        <c:crossesAt val="0.5"/>
        <c:crossBetween val="midCat"/>
      </c:valAx>
      <c:valAx>
        <c:axId val="179455560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accent5">
                <a:lumMod val="7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52880"/>
        <c:crossesAt val="0.5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Calculations!$V$21</c:f>
          <c:strCache>
            <c:ptCount val="1"/>
            <c:pt idx="0">
              <c:v>Name 3 Vs. Peer Avg</c:v>
            </c:pt>
          </c:strCache>
        </c:strRef>
      </c:tx>
      <c:layout>
        <c:manualLayout>
          <c:xMode val="edge"/>
          <c:yMode val="edge"/>
          <c:x val="0.3025609115933679"/>
          <c:y val="2.7072758037225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7698610844376"/>
          <c:y val="0.21658206429780033"/>
          <c:w val="0.85075065616797896"/>
          <c:h val="0.6534804215462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Calculations!$V$15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lumMod val="75000"/>
                <a:alpha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Calculations!$W$15:$Z$15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C-40EE-AEA4-43C58AC05C78}"/>
            </c:ext>
          </c:extLst>
        </c:ser>
        <c:ser>
          <c:idx val="1"/>
          <c:order val="1"/>
          <c:tx>
            <c:strRef>
              <c:f>Calculations!$V$16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Calculations!$W$16:$Z$16</c:f>
              <c:numCache>
                <c:formatCode>0%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C-40EE-AEA4-43C58AC05C78}"/>
            </c:ext>
          </c:extLst>
        </c:ser>
        <c:ser>
          <c:idx val="2"/>
          <c:order val="2"/>
          <c:tx>
            <c:strRef>
              <c:f>Calculations!$V$17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Calculations!$W$14:$Z$14</c:f>
              <c:strCache>
                <c:ptCount val="4"/>
                <c:pt idx="0">
                  <c:v>KPI 1</c:v>
                </c:pt>
                <c:pt idx="1">
                  <c:v>KPI 2</c:v>
                </c:pt>
                <c:pt idx="2">
                  <c:v>KPI 3</c:v>
                </c:pt>
                <c:pt idx="3">
                  <c:v>KPI 4</c:v>
                </c:pt>
              </c:strCache>
            </c:strRef>
          </c:cat>
          <c:val>
            <c:numRef>
              <c:f>Calculations!$W$17:$Z$17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C-40EE-AEA4-43C58AC0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561040"/>
        <c:axId val="1794561584"/>
      </c:barChart>
      <c:barChart>
        <c:barDir val="col"/>
        <c:grouping val="stacked"/>
        <c:varyColors val="0"/>
        <c:ser>
          <c:idx val="3"/>
          <c:order val="3"/>
          <c:tx>
            <c:strRef>
              <c:f>Calculations!$V$18</c:f>
              <c:strCache>
                <c:ptCount val="1"/>
                <c:pt idx="0">
                  <c:v>Name 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Calculations!$W$18:$Z$18</c:f>
              <c:numCache>
                <c:formatCode>0%</c:formatCode>
                <c:ptCount val="4"/>
                <c:pt idx="0">
                  <c:v>0.2</c:v>
                </c:pt>
                <c:pt idx="1">
                  <c:v>0.78</c:v>
                </c:pt>
                <c:pt idx="2">
                  <c:v>0.35000000000000003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C-40EE-AEA4-43C58AC0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9"/>
        <c:overlap val="100"/>
        <c:axId val="1794562672"/>
        <c:axId val="1794562128"/>
      </c:barChart>
      <c:lineChart>
        <c:grouping val="stacked"/>
        <c:varyColors val="0"/>
        <c:ser>
          <c:idx val="4"/>
          <c:order val="4"/>
          <c:tx>
            <c:strRef>
              <c:f>Calculations!$V$19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Calculations!$W$19:$Z$19</c:f>
              <c:numCache>
                <c:formatCode>0%</c:formatCode>
                <c:ptCount val="4"/>
                <c:pt idx="0">
                  <c:v>0.5605</c:v>
                </c:pt>
                <c:pt idx="1">
                  <c:v>0.57580000000000009</c:v>
                </c:pt>
                <c:pt idx="2">
                  <c:v>0.5444</c:v>
                </c:pt>
                <c:pt idx="3">
                  <c:v>0.51709999999999989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C-40EE-AEA4-43C58AC0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62672"/>
        <c:axId val="1794562128"/>
      </c:lineChart>
      <c:catAx>
        <c:axId val="17945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61584"/>
        <c:crosses val="autoZero"/>
        <c:auto val="1"/>
        <c:lblAlgn val="ctr"/>
        <c:lblOffset val="100"/>
        <c:noMultiLvlLbl val="0"/>
      </c:catAx>
      <c:valAx>
        <c:axId val="179456158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61040"/>
        <c:crosses val="autoZero"/>
        <c:crossBetween val="between"/>
        <c:majorUnit val="0.2"/>
      </c:valAx>
      <c:valAx>
        <c:axId val="1794562128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794562672"/>
        <c:crosses val="max"/>
        <c:crossBetween val="between"/>
      </c:valAx>
      <c:catAx>
        <c:axId val="179456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56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Calculations!$B$9" fmlaRange="Calculations!$A$2:$A$5" noThreeD="1" sel="3" val="0"/>
</file>

<file path=xl/ctrlProps/ctrlProp2.xml><?xml version="1.0" encoding="utf-8"?>
<formControlPr xmlns="http://schemas.microsoft.com/office/spreadsheetml/2009/9/main" objectType="Drop" dropLines="4" dropStyle="combo" dx="16" fmlaLink="Calculations!$B$8" fmlaRange="Calculations!$A$2:$A$5" noThreeD="1" sel="2" val="0"/>
</file>

<file path=xl/ctrlProps/ctrlProp3.xml><?xml version="1.0" encoding="utf-8"?>
<formControlPr xmlns="http://schemas.microsoft.com/office/spreadsheetml/2009/9/main" objectType="Scroll" dx="22" fmlaLink="Calculations!$B$10" max="91" min="1" page="10" val="21"/>
</file>

<file path=xl/ctrlProps/ctrlProp4.xml><?xml version="1.0" encoding="utf-8"?>
<formControlPr xmlns="http://schemas.microsoft.com/office/spreadsheetml/2009/9/main" objectType="Radio" checked="Checked" firstButton="1" fmlaLink="Calculations!$B$1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2</xdr:row>
          <xdr:rowOff>66675</xdr:rowOff>
        </xdr:from>
        <xdr:to>
          <xdr:col>7</xdr:col>
          <xdr:colOff>409575</xdr:colOff>
          <xdr:row>3</xdr:row>
          <xdr:rowOff>104775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xdr:twoCellAnchor editAs="absolute">
    <xdr:from>
      <xdr:col>0</xdr:col>
      <xdr:colOff>152400</xdr:colOff>
      <xdr:row>2</xdr:row>
      <xdr:rowOff>0</xdr:rowOff>
    </xdr:from>
    <xdr:to>
      <xdr:col>6</xdr:col>
      <xdr:colOff>9525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209550</xdr:colOff>
          <xdr:row>2</xdr:row>
          <xdr:rowOff>38100</xdr:rowOff>
        </xdr:from>
        <xdr:to>
          <xdr:col>1</xdr:col>
          <xdr:colOff>161925</xdr:colOff>
          <xdr:row>3</xdr:row>
          <xdr:rowOff>95250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533400</xdr:colOff>
          <xdr:row>14</xdr:row>
          <xdr:rowOff>66675</xdr:rowOff>
        </xdr:from>
        <xdr:to>
          <xdr:col>5</xdr:col>
          <xdr:colOff>1047750</xdr:colOff>
          <xdr:row>15</xdr:row>
          <xdr:rowOff>142875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295276</xdr:colOff>
      <xdr:row>18</xdr:row>
      <xdr:rowOff>152400</xdr:rowOff>
    </xdr:from>
    <xdr:to>
      <xdr:col>5</xdr:col>
      <xdr:colOff>85726</xdr:colOff>
      <xdr:row>21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81076" y="2981325"/>
          <a:ext cx="2533650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u="sng">
              <a:solidFill>
                <a:schemeClr val="tx1">
                  <a:lumMod val="50000"/>
                  <a:lumOff val="50000"/>
                </a:schemeClr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Select the Name for comparison</a:t>
          </a:r>
        </a:p>
      </xdr:txBody>
    </xdr:sp>
    <xdr:clientData/>
  </xdr:twoCellAnchor>
  <xdr:twoCellAnchor>
    <xdr:from>
      <xdr:col>4</xdr:col>
      <xdr:colOff>409575</xdr:colOff>
      <xdr:row>20</xdr:row>
      <xdr:rowOff>85725</xdr:rowOff>
    </xdr:from>
    <xdr:to>
      <xdr:col>4</xdr:col>
      <xdr:colOff>638175</xdr:colOff>
      <xdr:row>20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3152775" y="3352800"/>
          <a:ext cx="228600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22</xdr:row>
      <xdr:rowOff>19050</xdr:rowOff>
    </xdr:from>
    <xdr:to>
      <xdr:col>6</xdr:col>
      <xdr:colOff>47625</xdr:colOff>
      <xdr:row>25</xdr:row>
      <xdr:rowOff>85725</xdr:rowOff>
    </xdr:to>
    <xdr:sp macro="" textlink="Calculations!J20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90500" y="3657600"/>
          <a:ext cx="4572000" cy="60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CB8DE7A-EE88-42F4-9DB6-CD447E27096C}" type="TxLink">
            <a:rPr lang="en-US" sz="1100" b="0" i="1" u="none" strike="noStrike">
              <a:solidFill>
                <a:schemeClr val="accent1">
                  <a:lumMod val="75000"/>
                </a:schemeClr>
              </a:solidFill>
              <a:latin typeface="Verdana"/>
              <a:ea typeface="Verdana"/>
              <a:cs typeface="Verdana"/>
            </a:rPr>
            <a:pPr algn="ctr"/>
            <a:t>Name 3 Outperforms in KPI 2 , however it Lags its Peers in KPI 3</a:t>
          </a:fld>
          <a:endParaRPr lang="en-GB" sz="1100" i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9525</xdr:rowOff>
        </xdr:from>
        <xdr:to>
          <xdr:col>6</xdr:col>
          <xdr:colOff>390525</xdr:colOff>
          <xdr:row>15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</xdr:row>
          <xdr:rowOff>66675</xdr:rowOff>
        </xdr:from>
        <xdr:to>
          <xdr:col>8</xdr:col>
          <xdr:colOff>676275</xdr:colOff>
          <xdr:row>3</xdr:row>
          <xdr:rowOff>104775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Top-Left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</xdr:row>
          <xdr:rowOff>66675</xdr:rowOff>
        </xdr:from>
        <xdr:to>
          <xdr:col>10</xdr:col>
          <xdr:colOff>142875</xdr:colOff>
          <xdr:row>3</xdr:row>
          <xdr:rowOff>133350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Top-Right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</xdr:row>
          <xdr:rowOff>66675</xdr:rowOff>
        </xdr:from>
        <xdr:to>
          <xdr:col>11</xdr:col>
          <xdr:colOff>371475</xdr:colOff>
          <xdr:row>3</xdr:row>
          <xdr:rowOff>123825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Bottom-Left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495300</xdr:colOff>
          <xdr:row>2</xdr:row>
          <xdr:rowOff>66675</xdr:rowOff>
        </xdr:from>
        <xdr:to>
          <xdr:col>13</xdr:col>
          <xdr:colOff>19050</xdr:colOff>
          <xdr:row>3</xdr:row>
          <xdr:rowOff>133350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Bottom-Right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676275</xdr:colOff>
      <xdr:row>15</xdr:row>
      <xdr:rowOff>95250</xdr:rowOff>
    </xdr:from>
    <xdr:to>
      <xdr:col>13</xdr:col>
      <xdr:colOff>9525</xdr:colOff>
      <xdr:row>25</xdr:row>
      <xdr:rowOff>142875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PIData" displayName="KPIData" ref="A1:E101" totalsRowShown="0" headerRowDxfId="12" dataDxfId="10" headerRowBorderDxfId="11" tableBorderDxfId="9" totalsRowBorderDxfId="8">
  <autoFilter ref="A1:E101" xr:uid="{00000000-0009-0000-0100-000001000000}"/>
  <tableColumns count="5">
    <tableColumn id="1" xr3:uid="{00000000-0010-0000-0000-000001000000}" name="Name" dataDxfId="7"/>
    <tableColumn id="2" xr3:uid="{00000000-0010-0000-0000-000002000000}" name="KPI 1" dataDxfId="6"/>
    <tableColumn id="3" xr3:uid="{00000000-0010-0000-0000-000003000000}" name="KPI 2" dataDxfId="5"/>
    <tableColumn id="4" xr3:uid="{00000000-0010-0000-0000-000004000000}" name="KPI 3" dataDxfId="4"/>
    <tableColumn id="5" xr3:uid="{00000000-0010-0000-0000-000005000000}" name="KPI 4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97" workbookViewId="0">
      <selection activeCell="A2" sqref="A2:A101"/>
    </sheetView>
  </sheetViews>
  <sheetFormatPr defaultRowHeight="15" x14ac:dyDescent="0.25"/>
  <cols>
    <col min="1" max="1" width="14.28515625" bestFit="1" customWidth="1"/>
    <col min="2" max="5" width="11.42578125" customWidth="1"/>
  </cols>
  <sheetData>
    <row r="1" spans="1:7" x14ac:dyDescent="0.25">
      <c r="A1" s="12" t="s">
        <v>15</v>
      </c>
      <c r="B1" s="13" t="s">
        <v>0</v>
      </c>
      <c r="C1" s="13" t="s">
        <v>1</v>
      </c>
      <c r="D1" s="13" t="s">
        <v>2</v>
      </c>
      <c r="E1" s="14" t="s">
        <v>3</v>
      </c>
    </row>
    <row r="2" spans="1:7" x14ac:dyDescent="0.25">
      <c r="A2" s="39" t="s">
        <v>33</v>
      </c>
      <c r="B2" s="2">
        <v>0.27</v>
      </c>
      <c r="C2" s="2">
        <v>0.8</v>
      </c>
      <c r="D2" s="2">
        <v>0.15</v>
      </c>
      <c r="E2" s="9">
        <v>0.69000000000000006</v>
      </c>
      <c r="G2" s="1"/>
    </row>
    <row r="3" spans="1:7" x14ac:dyDescent="0.25">
      <c r="A3" s="39" t="s">
        <v>34</v>
      </c>
      <c r="B3" s="2">
        <v>0.89</v>
      </c>
      <c r="C3" s="2">
        <v>0.69000000000000006</v>
      </c>
      <c r="D3" s="2">
        <v>0.44</v>
      </c>
      <c r="E3" s="9">
        <v>0.63</v>
      </c>
    </row>
    <row r="4" spans="1:7" x14ac:dyDescent="0.25">
      <c r="A4" s="39" t="s">
        <v>35</v>
      </c>
      <c r="B4" s="2">
        <v>0.2</v>
      </c>
      <c r="C4" s="2">
        <v>0.78</v>
      </c>
      <c r="D4" s="2">
        <v>0.35000000000000003</v>
      </c>
      <c r="E4" s="9">
        <v>0.63</v>
      </c>
    </row>
    <row r="5" spans="1:7" x14ac:dyDescent="0.25">
      <c r="A5" s="39" t="s">
        <v>36</v>
      </c>
      <c r="B5" s="2">
        <v>0.83000000000000007</v>
      </c>
      <c r="C5" s="2">
        <v>0.46</v>
      </c>
      <c r="D5" s="2">
        <v>0.38</v>
      </c>
      <c r="E5" s="9">
        <v>0.59</v>
      </c>
    </row>
    <row r="6" spans="1:7" x14ac:dyDescent="0.25">
      <c r="A6" s="39" t="s">
        <v>37</v>
      </c>
      <c r="B6" s="2">
        <v>0.8</v>
      </c>
      <c r="C6" s="2">
        <v>0.86</v>
      </c>
      <c r="D6" s="2">
        <v>0.27</v>
      </c>
      <c r="E6" s="9">
        <v>0.49</v>
      </c>
    </row>
    <row r="7" spans="1:7" x14ac:dyDescent="0.25">
      <c r="A7" s="39" t="s">
        <v>38</v>
      </c>
      <c r="B7" s="2">
        <v>0.26</v>
      </c>
      <c r="C7" s="2">
        <v>0.87</v>
      </c>
      <c r="D7" s="2">
        <v>0.99</v>
      </c>
      <c r="E7" s="9">
        <v>0.6</v>
      </c>
    </row>
    <row r="8" spans="1:7" x14ac:dyDescent="0.25">
      <c r="A8" s="39" t="s">
        <v>39</v>
      </c>
      <c r="B8" s="2">
        <v>0.39</v>
      </c>
      <c r="C8" s="2">
        <v>0.38</v>
      </c>
      <c r="D8" s="2">
        <v>0.54</v>
      </c>
      <c r="E8" s="9">
        <v>0.69000000000000006</v>
      </c>
    </row>
    <row r="9" spans="1:7" x14ac:dyDescent="0.25">
      <c r="A9" s="39" t="s">
        <v>40</v>
      </c>
      <c r="B9" s="2">
        <v>0.92</v>
      </c>
      <c r="C9" s="2">
        <v>0.67</v>
      </c>
      <c r="D9" s="2">
        <v>0.39</v>
      </c>
      <c r="E9" s="9">
        <v>0.95000000000000007</v>
      </c>
    </row>
    <row r="10" spans="1:7" x14ac:dyDescent="0.25">
      <c r="A10" s="39" t="s">
        <v>41</v>
      </c>
      <c r="B10" s="2">
        <v>0.85</v>
      </c>
      <c r="C10" s="2">
        <v>0.9</v>
      </c>
      <c r="D10" s="2">
        <v>0.39</v>
      </c>
      <c r="E10" s="9">
        <v>0.57999999999999996</v>
      </c>
    </row>
    <row r="11" spans="1:7" x14ac:dyDescent="0.25">
      <c r="A11" s="39" t="s">
        <v>42</v>
      </c>
      <c r="B11" s="2">
        <v>0.43</v>
      </c>
      <c r="C11" s="2">
        <v>0.57000000000000006</v>
      </c>
      <c r="D11" s="2">
        <v>0.34</v>
      </c>
      <c r="E11" s="9">
        <v>0.25</v>
      </c>
    </row>
    <row r="12" spans="1:7" x14ac:dyDescent="0.25">
      <c r="A12" s="39" t="s">
        <v>43</v>
      </c>
      <c r="B12" s="2">
        <v>0.63</v>
      </c>
      <c r="C12" s="2">
        <v>0.45</v>
      </c>
      <c r="D12" s="2">
        <v>0.59</v>
      </c>
      <c r="E12" s="9">
        <v>0.25</v>
      </c>
    </row>
    <row r="13" spans="1:7" x14ac:dyDescent="0.25">
      <c r="A13" s="39" t="s">
        <v>44</v>
      </c>
      <c r="B13" s="2">
        <v>0.77</v>
      </c>
      <c r="C13" s="2">
        <v>0.2</v>
      </c>
      <c r="D13" s="2">
        <v>0.24</v>
      </c>
      <c r="E13" s="9">
        <v>0.77</v>
      </c>
    </row>
    <row r="14" spans="1:7" x14ac:dyDescent="0.25">
      <c r="A14" s="39" t="s">
        <v>45</v>
      </c>
      <c r="B14" s="2">
        <v>0.69000000000000006</v>
      </c>
      <c r="C14" s="2">
        <v>0.55000000000000004</v>
      </c>
      <c r="D14" s="2">
        <v>0.75</v>
      </c>
      <c r="E14" s="9">
        <v>0.72</v>
      </c>
    </row>
    <row r="15" spans="1:7" x14ac:dyDescent="0.25">
      <c r="A15" s="39" t="s">
        <v>46</v>
      </c>
      <c r="B15" s="2">
        <v>0.45</v>
      </c>
      <c r="C15" s="2">
        <v>0.28999999999999998</v>
      </c>
      <c r="D15" s="2">
        <v>0.87</v>
      </c>
      <c r="E15" s="9">
        <v>0.38</v>
      </c>
    </row>
    <row r="16" spans="1:7" x14ac:dyDescent="0.25">
      <c r="A16" s="39" t="s">
        <v>47</v>
      </c>
      <c r="B16" s="2">
        <v>0.5</v>
      </c>
      <c r="C16" s="2">
        <v>0.44</v>
      </c>
      <c r="D16" s="2">
        <v>0.8</v>
      </c>
      <c r="E16" s="9">
        <v>0.62</v>
      </c>
    </row>
    <row r="17" spans="1:5" x14ac:dyDescent="0.25">
      <c r="A17" s="39" t="s">
        <v>48</v>
      </c>
      <c r="B17" s="2">
        <v>0.42</v>
      </c>
      <c r="C17" s="2">
        <v>0.66</v>
      </c>
      <c r="D17" s="2">
        <v>0.23</v>
      </c>
      <c r="E17" s="9">
        <v>0.28999999999999998</v>
      </c>
    </row>
    <row r="18" spans="1:5" x14ac:dyDescent="0.25">
      <c r="A18" s="39" t="s">
        <v>49</v>
      </c>
      <c r="B18" s="2">
        <v>0.92</v>
      </c>
      <c r="C18" s="2">
        <v>0.82000000000000006</v>
      </c>
      <c r="D18" s="2">
        <v>0.45</v>
      </c>
      <c r="E18" s="9">
        <v>0.71</v>
      </c>
    </row>
    <row r="19" spans="1:5" x14ac:dyDescent="0.25">
      <c r="A19" s="39" t="s">
        <v>50</v>
      </c>
      <c r="B19" s="2">
        <v>0.27</v>
      </c>
      <c r="C19" s="2">
        <v>0.43</v>
      </c>
      <c r="D19" s="2">
        <v>0.19</v>
      </c>
      <c r="E19" s="9">
        <v>0.32</v>
      </c>
    </row>
    <row r="20" spans="1:5" x14ac:dyDescent="0.25">
      <c r="A20" s="39" t="s">
        <v>51</v>
      </c>
      <c r="B20" s="2">
        <v>0.23</v>
      </c>
      <c r="C20" s="2">
        <v>0.23</v>
      </c>
      <c r="D20" s="2">
        <v>0.65</v>
      </c>
      <c r="E20" s="9">
        <v>0.8</v>
      </c>
    </row>
    <row r="21" spans="1:5" x14ac:dyDescent="0.25">
      <c r="A21" s="39" t="s">
        <v>52</v>
      </c>
      <c r="B21" s="2">
        <v>0.72</v>
      </c>
      <c r="C21" s="2">
        <v>0.28999999999999998</v>
      </c>
      <c r="D21" s="2">
        <v>0.28000000000000003</v>
      </c>
      <c r="E21" s="9">
        <v>0.87</v>
      </c>
    </row>
    <row r="22" spans="1:5" x14ac:dyDescent="0.25">
      <c r="A22" s="39" t="s">
        <v>53</v>
      </c>
      <c r="B22" s="2">
        <v>0.59</v>
      </c>
      <c r="C22" s="2">
        <v>0.4</v>
      </c>
      <c r="D22" s="2">
        <v>0.54</v>
      </c>
      <c r="E22" s="9">
        <v>0.43</v>
      </c>
    </row>
    <row r="23" spans="1:5" x14ac:dyDescent="0.25">
      <c r="A23" s="39" t="s">
        <v>54</v>
      </c>
      <c r="B23" s="2">
        <v>0.82000000000000006</v>
      </c>
      <c r="C23" s="2">
        <v>0.33</v>
      </c>
      <c r="D23" s="2">
        <v>0.15</v>
      </c>
      <c r="E23" s="9">
        <v>0.91</v>
      </c>
    </row>
    <row r="24" spans="1:5" x14ac:dyDescent="0.25">
      <c r="A24" s="39" t="s">
        <v>55</v>
      </c>
      <c r="B24" s="2">
        <v>0.67</v>
      </c>
      <c r="C24" s="2">
        <v>0.37</v>
      </c>
      <c r="D24" s="2">
        <v>0.75</v>
      </c>
      <c r="E24" s="9">
        <v>0.4</v>
      </c>
    </row>
    <row r="25" spans="1:5" x14ac:dyDescent="0.25">
      <c r="A25" s="39" t="s">
        <v>56</v>
      </c>
      <c r="B25" s="2">
        <v>0.67</v>
      </c>
      <c r="C25" s="2">
        <v>0.79</v>
      </c>
      <c r="D25" s="2">
        <v>0.3</v>
      </c>
      <c r="E25" s="9">
        <v>0.68</v>
      </c>
    </row>
    <row r="26" spans="1:5" x14ac:dyDescent="0.25">
      <c r="A26" s="39" t="s">
        <v>57</v>
      </c>
      <c r="B26" s="2">
        <v>0.95000000000000007</v>
      </c>
      <c r="C26" s="2">
        <v>0.18</v>
      </c>
      <c r="D26" s="2">
        <v>0.76</v>
      </c>
      <c r="E26" s="9">
        <v>0.48</v>
      </c>
    </row>
    <row r="27" spans="1:5" x14ac:dyDescent="0.25">
      <c r="A27" s="39" t="s">
        <v>58</v>
      </c>
      <c r="B27" s="2">
        <v>0.55000000000000004</v>
      </c>
      <c r="C27" s="2">
        <v>0.82000000000000006</v>
      </c>
      <c r="D27" s="2">
        <v>0.27</v>
      </c>
      <c r="E27" s="9">
        <v>0.28999999999999998</v>
      </c>
    </row>
    <row r="28" spans="1:5" x14ac:dyDescent="0.25">
      <c r="A28" s="39" t="s">
        <v>59</v>
      </c>
      <c r="B28" s="2">
        <v>0.35000000000000003</v>
      </c>
      <c r="C28" s="2">
        <v>0.6</v>
      </c>
      <c r="D28" s="2">
        <v>0.31</v>
      </c>
      <c r="E28" s="9">
        <v>0.45</v>
      </c>
    </row>
    <row r="29" spans="1:5" x14ac:dyDescent="0.25">
      <c r="A29" s="39" t="s">
        <v>60</v>
      </c>
      <c r="B29" s="2">
        <v>0.87</v>
      </c>
      <c r="C29" s="2">
        <v>0.32</v>
      </c>
      <c r="D29" s="2">
        <v>0.65</v>
      </c>
      <c r="E29" s="9">
        <v>0.41000000000000003</v>
      </c>
    </row>
    <row r="30" spans="1:5" x14ac:dyDescent="0.25">
      <c r="A30" s="39" t="s">
        <v>61</v>
      </c>
      <c r="B30" s="2">
        <v>0.19</v>
      </c>
      <c r="C30" s="2">
        <v>0.37</v>
      </c>
      <c r="D30" s="2">
        <v>0.15</v>
      </c>
      <c r="E30" s="9">
        <v>0.95000000000000007</v>
      </c>
    </row>
    <row r="31" spans="1:5" x14ac:dyDescent="0.25">
      <c r="A31" s="39" t="s">
        <v>62</v>
      </c>
      <c r="B31" s="2">
        <v>0.94000000000000006</v>
      </c>
      <c r="C31" s="2">
        <v>0.61</v>
      </c>
      <c r="D31" s="2">
        <v>0.91</v>
      </c>
      <c r="E31" s="9">
        <v>0.3</v>
      </c>
    </row>
    <row r="32" spans="1:5" x14ac:dyDescent="0.25">
      <c r="A32" s="39" t="s">
        <v>63</v>
      </c>
      <c r="B32" s="2">
        <v>0.27</v>
      </c>
      <c r="C32" s="2">
        <v>0.69000000000000006</v>
      </c>
      <c r="D32" s="2">
        <v>0.71</v>
      </c>
      <c r="E32" s="9">
        <v>0.18</v>
      </c>
    </row>
    <row r="33" spans="1:5" x14ac:dyDescent="0.25">
      <c r="A33" s="39" t="s">
        <v>64</v>
      </c>
      <c r="B33" s="2">
        <v>0.47000000000000003</v>
      </c>
      <c r="C33" s="2">
        <v>0.48</v>
      </c>
      <c r="D33" s="2">
        <v>0.88</v>
      </c>
      <c r="E33" s="9">
        <v>0.35000000000000003</v>
      </c>
    </row>
    <row r="34" spans="1:5" x14ac:dyDescent="0.25">
      <c r="A34" s="39" t="s">
        <v>65</v>
      </c>
      <c r="B34" s="2">
        <v>0.43</v>
      </c>
      <c r="C34" s="2">
        <v>0.98</v>
      </c>
      <c r="D34" s="2">
        <v>0.71</v>
      </c>
      <c r="E34" s="9">
        <v>0.35000000000000003</v>
      </c>
    </row>
    <row r="35" spans="1:5" x14ac:dyDescent="0.25">
      <c r="A35" s="39" t="s">
        <v>66</v>
      </c>
      <c r="B35" s="2">
        <v>0.48</v>
      </c>
      <c r="C35" s="2">
        <v>0.4</v>
      </c>
      <c r="D35" s="2">
        <v>0.43</v>
      </c>
      <c r="E35" s="9">
        <v>0.63</v>
      </c>
    </row>
    <row r="36" spans="1:5" x14ac:dyDescent="0.25">
      <c r="A36" s="39" t="s">
        <v>67</v>
      </c>
      <c r="B36" s="2">
        <v>0.92</v>
      </c>
      <c r="C36" s="2">
        <v>0.41000000000000003</v>
      </c>
      <c r="D36" s="2">
        <v>0.92</v>
      </c>
      <c r="E36" s="9">
        <v>0.16</v>
      </c>
    </row>
    <row r="37" spans="1:5" x14ac:dyDescent="0.25">
      <c r="A37" s="39" t="s">
        <v>68</v>
      </c>
      <c r="B37" s="2">
        <v>0.26</v>
      </c>
      <c r="C37" s="2">
        <v>0.92</v>
      </c>
      <c r="D37" s="2">
        <v>0.48</v>
      </c>
      <c r="E37" s="9">
        <v>0.44</v>
      </c>
    </row>
    <row r="38" spans="1:5" x14ac:dyDescent="0.25">
      <c r="A38" s="39" t="s">
        <v>69</v>
      </c>
      <c r="B38" s="2">
        <v>0.96</v>
      </c>
      <c r="C38" s="2">
        <v>0.57000000000000006</v>
      </c>
      <c r="D38" s="2">
        <v>0.18</v>
      </c>
      <c r="E38" s="9">
        <v>0.2</v>
      </c>
    </row>
    <row r="39" spans="1:5" x14ac:dyDescent="0.25">
      <c r="A39" s="39" t="s">
        <v>70</v>
      </c>
      <c r="B39" s="2">
        <v>0.36</v>
      </c>
      <c r="C39" s="2">
        <v>0.78</v>
      </c>
      <c r="D39" s="2">
        <v>0.68</v>
      </c>
      <c r="E39" s="9">
        <v>0.65</v>
      </c>
    </row>
    <row r="40" spans="1:5" x14ac:dyDescent="0.25">
      <c r="A40" s="39" t="s">
        <v>71</v>
      </c>
      <c r="B40" s="2">
        <v>0.28999999999999998</v>
      </c>
      <c r="C40" s="2">
        <v>0.26</v>
      </c>
      <c r="D40" s="2">
        <v>0.51</v>
      </c>
      <c r="E40" s="9">
        <v>0.62</v>
      </c>
    </row>
    <row r="41" spans="1:5" x14ac:dyDescent="0.25">
      <c r="A41" s="39" t="s">
        <v>72</v>
      </c>
      <c r="B41" s="2">
        <v>0.57000000000000006</v>
      </c>
      <c r="C41" s="2">
        <v>0.53</v>
      </c>
      <c r="D41" s="2">
        <v>0.89</v>
      </c>
      <c r="E41" s="9">
        <v>0.49</v>
      </c>
    </row>
    <row r="42" spans="1:5" x14ac:dyDescent="0.25">
      <c r="A42" s="39" t="s">
        <v>73</v>
      </c>
      <c r="B42" s="2">
        <v>0.57999999999999996</v>
      </c>
      <c r="C42" s="2">
        <v>0.66</v>
      </c>
      <c r="D42" s="2">
        <v>0.17</v>
      </c>
      <c r="E42" s="9">
        <v>0.24</v>
      </c>
    </row>
    <row r="43" spans="1:5" x14ac:dyDescent="0.25">
      <c r="A43" s="39" t="s">
        <v>74</v>
      </c>
      <c r="B43" s="2">
        <v>0.15</v>
      </c>
      <c r="C43" s="2">
        <v>0.24</v>
      </c>
      <c r="D43" s="2">
        <v>0.31</v>
      </c>
      <c r="E43" s="9">
        <v>0.47000000000000003</v>
      </c>
    </row>
    <row r="44" spans="1:5" x14ac:dyDescent="0.25">
      <c r="A44" s="39" t="s">
        <v>75</v>
      </c>
      <c r="B44" s="2">
        <v>0.34</v>
      </c>
      <c r="C44" s="2">
        <v>0.91</v>
      </c>
      <c r="D44" s="2">
        <v>0.48</v>
      </c>
      <c r="E44" s="9">
        <v>0.28000000000000003</v>
      </c>
    </row>
    <row r="45" spans="1:5" x14ac:dyDescent="0.25">
      <c r="A45" s="39" t="s">
        <v>76</v>
      </c>
      <c r="B45" s="2">
        <v>0.64</v>
      </c>
      <c r="C45" s="2">
        <v>0.27</v>
      </c>
      <c r="D45" s="2">
        <v>0.8</v>
      </c>
      <c r="E45" s="9">
        <v>0.54</v>
      </c>
    </row>
    <row r="46" spans="1:5" x14ac:dyDescent="0.25">
      <c r="A46" s="39" t="s">
        <v>77</v>
      </c>
      <c r="B46" s="2">
        <v>0.35000000000000003</v>
      </c>
      <c r="C46" s="2">
        <v>0.57000000000000006</v>
      </c>
      <c r="D46" s="2">
        <v>0.78</v>
      </c>
      <c r="E46" s="9">
        <v>0.37</v>
      </c>
    </row>
    <row r="47" spans="1:5" x14ac:dyDescent="0.25">
      <c r="A47" s="39" t="s">
        <v>78</v>
      </c>
      <c r="B47" s="2">
        <v>0.51</v>
      </c>
      <c r="C47" s="2">
        <v>0.97</v>
      </c>
      <c r="D47" s="2">
        <v>0.18</v>
      </c>
      <c r="E47" s="9">
        <v>0.66</v>
      </c>
    </row>
    <row r="48" spans="1:5" x14ac:dyDescent="0.25">
      <c r="A48" s="39" t="s">
        <v>79</v>
      </c>
      <c r="B48" s="2">
        <v>0.24</v>
      </c>
      <c r="C48" s="2">
        <v>0.47000000000000003</v>
      </c>
      <c r="D48" s="2">
        <v>0.18</v>
      </c>
      <c r="E48" s="9">
        <v>0.52</v>
      </c>
    </row>
    <row r="49" spans="1:5" x14ac:dyDescent="0.25">
      <c r="A49" s="39" t="s">
        <v>80</v>
      </c>
      <c r="B49" s="2">
        <v>0.6</v>
      </c>
      <c r="C49" s="2">
        <v>0.67</v>
      </c>
      <c r="D49" s="2">
        <v>0.21</v>
      </c>
      <c r="E49" s="9">
        <v>0.36</v>
      </c>
    </row>
    <row r="50" spans="1:5" x14ac:dyDescent="0.25">
      <c r="A50" s="39" t="s">
        <v>81</v>
      </c>
      <c r="B50" s="2">
        <v>0.25</v>
      </c>
      <c r="C50" s="2">
        <v>0.38</v>
      </c>
      <c r="D50" s="2">
        <v>0.91</v>
      </c>
      <c r="E50" s="9">
        <v>0.24</v>
      </c>
    </row>
    <row r="51" spans="1:5" x14ac:dyDescent="0.25">
      <c r="A51" s="39" t="s">
        <v>82</v>
      </c>
      <c r="B51" s="2">
        <v>0.76</v>
      </c>
      <c r="C51" s="2">
        <v>0.57999999999999996</v>
      </c>
      <c r="D51" s="2">
        <v>0.39</v>
      </c>
      <c r="E51" s="9">
        <v>0.33</v>
      </c>
    </row>
    <row r="52" spans="1:5" x14ac:dyDescent="0.25">
      <c r="A52" s="39" t="s">
        <v>83</v>
      </c>
      <c r="B52" s="2">
        <v>0.81</v>
      </c>
      <c r="C52" s="2">
        <v>0.45</v>
      </c>
      <c r="D52" s="2">
        <v>0.99</v>
      </c>
      <c r="E52" s="9">
        <v>0.15</v>
      </c>
    </row>
    <row r="53" spans="1:5" x14ac:dyDescent="0.25">
      <c r="A53" s="39" t="s">
        <v>84</v>
      </c>
      <c r="B53" s="2">
        <v>0.44</v>
      </c>
      <c r="C53" s="2">
        <v>0.73</v>
      </c>
      <c r="D53" s="2">
        <v>0.61</v>
      </c>
      <c r="E53" s="9">
        <v>0.97</v>
      </c>
    </row>
    <row r="54" spans="1:5" x14ac:dyDescent="0.25">
      <c r="A54" s="39" t="s">
        <v>85</v>
      </c>
      <c r="B54" s="2">
        <v>0.19</v>
      </c>
      <c r="C54" s="2">
        <v>0.89</v>
      </c>
      <c r="D54" s="2">
        <v>0.68</v>
      </c>
      <c r="E54" s="9">
        <v>0.81</v>
      </c>
    </row>
    <row r="55" spans="1:5" x14ac:dyDescent="0.25">
      <c r="A55" s="39" t="s">
        <v>86</v>
      </c>
      <c r="B55" s="2">
        <v>0.31</v>
      </c>
      <c r="C55" s="2">
        <v>0.46</v>
      </c>
      <c r="D55" s="2">
        <v>0.87</v>
      </c>
      <c r="E55" s="9">
        <v>0.67</v>
      </c>
    </row>
    <row r="56" spans="1:5" x14ac:dyDescent="0.25">
      <c r="A56" s="39" t="s">
        <v>87</v>
      </c>
      <c r="B56" s="2">
        <v>0.35000000000000003</v>
      </c>
      <c r="C56" s="2">
        <v>0.8</v>
      </c>
      <c r="D56" s="2">
        <v>0.86</v>
      </c>
      <c r="E56" s="9">
        <v>0.28000000000000003</v>
      </c>
    </row>
    <row r="57" spans="1:5" x14ac:dyDescent="0.25">
      <c r="A57" s="39" t="s">
        <v>88</v>
      </c>
      <c r="B57" s="2">
        <v>0.27</v>
      </c>
      <c r="C57" s="2">
        <v>0.57999999999999996</v>
      </c>
      <c r="D57" s="2">
        <v>0.63</v>
      </c>
      <c r="E57" s="9">
        <v>0.28999999999999998</v>
      </c>
    </row>
    <row r="58" spans="1:5" x14ac:dyDescent="0.25">
      <c r="A58" s="39" t="s">
        <v>89</v>
      </c>
      <c r="B58" s="2">
        <v>0.31</v>
      </c>
      <c r="C58" s="2">
        <v>0.6</v>
      </c>
      <c r="D58" s="2">
        <v>0.25</v>
      </c>
      <c r="E58" s="9">
        <v>0.63</v>
      </c>
    </row>
    <row r="59" spans="1:5" x14ac:dyDescent="0.25">
      <c r="A59" s="39" t="s">
        <v>90</v>
      </c>
      <c r="B59" s="2">
        <v>0.64</v>
      </c>
      <c r="C59" s="2">
        <v>0.98</v>
      </c>
      <c r="D59" s="2">
        <v>0.84</v>
      </c>
      <c r="E59" s="9">
        <v>0.41000000000000003</v>
      </c>
    </row>
    <row r="60" spans="1:5" x14ac:dyDescent="0.25">
      <c r="A60" s="39" t="s">
        <v>91</v>
      </c>
      <c r="B60" s="2">
        <v>0.66</v>
      </c>
      <c r="C60" s="2">
        <v>0.93</v>
      </c>
      <c r="D60" s="2">
        <v>0.47000000000000003</v>
      </c>
      <c r="E60" s="9">
        <v>0.28999999999999998</v>
      </c>
    </row>
    <row r="61" spans="1:5" x14ac:dyDescent="0.25">
      <c r="A61" s="39" t="s">
        <v>92</v>
      </c>
      <c r="B61" s="2">
        <v>0.3</v>
      </c>
      <c r="C61" s="2">
        <v>0.16</v>
      </c>
      <c r="D61" s="2">
        <v>0.45</v>
      </c>
      <c r="E61" s="9">
        <v>0.52</v>
      </c>
    </row>
    <row r="62" spans="1:5" x14ac:dyDescent="0.25">
      <c r="A62" s="39" t="s">
        <v>93</v>
      </c>
      <c r="B62" s="2">
        <v>0.39</v>
      </c>
      <c r="C62" s="2">
        <v>0.28999999999999998</v>
      </c>
      <c r="D62" s="2">
        <v>0.49</v>
      </c>
      <c r="E62" s="9">
        <v>0.17</v>
      </c>
    </row>
    <row r="63" spans="1:5" x14ac:dyDescent="0.25">
      <c r="A63" s="39" t="s">
        <v>94</v>
      </c>
      <c r="B63" s="2">
        <v>0.94000000000000006</v>
      </c>
      <c r="C63" s="2">
        <v>0.16</v>
      </c>
      <c r="D63" s="2">
        <v>0.15</v>
      </c>
      <c r="E63" s="9">
        <v>0.52</v>
      </c>
    </row>
    <row r="64" spans="1:5" x14ac:dyDescent="0.25">
      <c r="A64" s="39" t="s">
        <v>95</v>
      </c>
      <c r="B64" s="2">
        <v>0.78</v>
      </c>
      <c r="C64" s="2">
        <v>0.2</v>
      </c>
      <c r="D64" s="2">
        <v>0.68</v>
      </c>
      <c r="E64" s="9">
        <v>0.27</v>
      </c>
    </row>
    <row r="65" spans="1:5" x14ac:dyDescent="0.25">
      <c r="A65" s="39" t="s">
        <v>96</v>
      </c>
      <c r="B65" s="2">
        <v>0.42</v>
      </c>
      <c r="C65" s="2">
        <v>0.27</v>
      </c>
      <c r="D65" s="2">
        <v>0.19</v>
      </c>
      <c r="E65" s="9">
        <v>0.57999999999999996</v>
      </c>
    </row>
    <row r="66" spans="1:5" x14ac:dyDescent="0.25">
      <c r="A66" s="39" t="s">
        <v>97</v>
      </c>
      <c r="B66" s="2">
        <v>0.82000000000000006</v>
      </c>
      <c r="C66" s="2">
        <v>0.85</v>
      </c>
      <c r="D66" s="2">
        <v>0.92</v>
      </c>
      <c r="E66" s="9">
        <v>0.47000000000000003</v>
      </c>
    </row>
    <row r="67" spans="1:5" x14ac:dyDescent="0.25">
      <c r="A67" s="39" t="s">
        <v>98</v>
      </c>
      <c r="B67" s="2">
        <v>0.67</v>
      </c>
      <c r="C67" s="2">
        <v>0.85</v>
      </c>
      <c r="D67" s="2">
        <v>0.81</v>
      </c>
      <c r="E67" s="9">
        <v>0.64</v>
      </c>
    </row>
    <row r="68" spans="1:5" x14ac:dyDescent="0.25">
      <c r="A68" s="39" t="s">
        <v>99</v>
      </c>
      <c r="B68" s="2">
        <v>0.45</v>
      </c>
      <c r="C68" s="2">
        <v>0.95000000000000007</v>
      </c>
      <c r="D68" s="2">
        <v>0.46</v>
      </c>
      <c r="E68" s="9">
        <v>0.57999999999999996</v>
      </c>
    </row>
    <row r="69" spans="1:5" x14ac:dyDescent="0.25">
      <c r="A69" s="39" t="s">
        <v>100</v>
      </c>
      <c r="B69" s="2">
        <v>0.46</v>
      </c>
      <c r="C69" s="2">
        <v>0.96</v>
      </c>
      <c r="D69" s="2">
        <v>0.89</v>
      </c>
      <c r="E69" s="9">
        <v>0.41000000000000003</v>
      </c>
    </row>
    <row r="70" spans="1:5" x14ac:dyDescent="0.25">
      <c r="A70" s="39" t="s">
        <v>101</v>
      </c>
      <c r="B70" s="2">
        <v>0.79</v>
      </c>
      <c r="C70" s="2">
        <v>0.17</v>
      </c>
      <c r="D70" s="2">
        <v>0.21</v>
      </c>
      <c r="E70" s="9">
        <v>0.93</v>
      </c>
    </row>
    <row r="71" spans="1:5" x14ac:dyDescent="0.25">
      <c r="A71" s="39" t="s">
        <v>102</v>
      </c>
      <c r="B71" s="2">
        <v>0.45</v>
      </c>
      <c r="C71" s="2">
        <v>0.32</v>
      </c>
      <c r="D71" s="2">
        <v>0.38</v>
      </c>
      <c r="E71" s="9">
        <v>0.64</v>
      </c>
    </row>
    <row r="72" spans="1:5" x14ac:dyDescent="0.25">
      <c r="A72" s="39" t="s">
        <v>103</v>
      </c>
      <c r="B72" s="2">
        <v>0.34</v>
      </c>
      <c r="C72" s="2">
        <v>0.42</v>
      </c>
      <c r="D72" s="2">
        <v>0.61</v>
      </c>
      <c r="E72" s="9">
        <v>0.28000000000000003</v>
      </c>
    </row>
    <row r="73" spans="1:5" x14ac:dyDescent="0.25">
      <c r="A73" s="39" t="s">
        <v>104</v>
      </c>
      <c r="B73" s="2">
        <v>0.25</v>
      </c>
      <c r="C73" s="2">
        <v>0.15</v>
      </c>
      <c r="D73" s="2">
        <v>0.63</v>
      </c>
      <c r="E73" s="9">
        <v>0.21</v>
      </c>
    </row>
    <row r="74" spans="1:5" x14ac:dyDescent="0.25">
      <c r="A74" s="39" t="s">
        <v>105</v>
      </c>
      <c r="B74" s="2">
        <v>0.78</v>
      </c>
      <c r="C74" s="2">
        <v>0.25</v>
      </c>
      <c r="D74" s="2">
        <v>0.97</v>
      </c>
      <c r="E74" s="9">
        <v>0.92</v>
      </c>
    </row>
    <row r="75" spans="1:5" x14ac:dyDescent="0.25">
      <c r="A75" s="39" t="s">
        <v>106</v>
      </c>
      <c r="B75" s="2">
        <v>0.41000000000000003</v>
      </c>
      <c r="C75" s="2">
        <v>0.34</v>
      </c>
      <c r="D75" s="2">
        <v>0.55000000000000004</v>
      </c>
      <c r="E75" s="9">
        <v>0.16</v>
      </c>
    </row>
    <row r="76" spans="1:5" x14ac:dyDescent="0.25">
      <c r="A76" s="39" t="s">
        <v>107</v>
      </c>
      <c r="B76" s="2">
        <v>0.66</v>
      </c>
      <c r="C76" s="2">
        <v>0.55000000000000004</v>
      </c>
      <c r="D76" s="2">
        <v>0.96</v>
      </c>
      <c r="E76" s="9">
        <v>0.31</v>
      </c>
    </row>
    <row r="77" spans="1:5" x14ac:dyDescent="0.25">
      <c r="A77" s="39" t="s">
        <v>108</v>
      </c>
      <c r="B77" s="2">
        <v>0.38</v>
      </c>
      <c r="C77" s="2">
        <v>0.79</v>
      </c>
      <c r="D77" s="2">
        <v>0.87</v>
      </c>
      <c r="E77" s="9">
        <v>0.49</v>
      </c>
    </row>
    <row r="78" spans="1:5" x14ac:dyDescent="0.25">
      <c r="A78" s="39" t="s">
        <v>109</v>
      </c>
      <c r="B78" s="2">
        <v>0.87</v>
      </c>
      <c r="C78" s="2">
        <v>0.55000000000000004</v>
      </c>
      <c r="D78" s="2">
        <v>0.37</v>
      </c>
      <c r="E78" s="9">
        <v>0.79</v>
      </c>
    </row>
    <row r="79" spans="1:5" x14ac:dyDescent="0.25">
      <c r="A79" s="39" t="s">
        <v>110</v>
      </c>
      <c r="B79" s="2">
        <v>0.44</v>
      </c>
      <c r="C79" s="2">
        <v>0.83000000000000007</v>
      </c>
      <c r="D79" s="2">
        <v>0.42</v>
      </c>
      <c r="E79" s="9">
        <v>0.48</v>
      </c>
    </row>
    <row r="80" spans="1:5" x14ac:dyDescent="0.25">
      <c r="A80" s="39" t="s">
        <v>111</v>
      </c>
      <c r="B80" s="2">
        <v>0.81</v>
      </c>
      <c r="C80" s="2">
        <v>0.57000000000000006</v>
      </c>
      <c r="D80" s="2">
        <v>0.24</v>
      </c>
      <c r="E80" s="9">
        <v>0.82000000000000006</v>
      </c>
    </row>
    <row r="81" spans="1:5" x14ac:dyDescent="0.25">
      <c r="A81" s="39" t="s">
        <v>112</v>
      </c>
      <c r="B81" s="2">
        <v>0.51</v>
      </c>
      <c r="C81" s="2">
        <v>0.55000000000000004</v>
      </c>
      <c r="D81" s="2">
        <v>0.47000000000000003</v>
      </c>
      <c r="E81" s="9">
        <v>0.79</v>
      </c>
    </row>
    <row r="82" spans="1:5" x14ac:dyDescent="0.25">
      <c r="A82" s="39" t="s">
        <v>113</v>
      </c>
      <c r="B82" s="2">
        <v>0.93</v>
      </c>
      <c r="C82" s="2">
        <v>0.83000000000000007</v>
      </c>
      <c r="D82" s="2">
        <v>0.85</v>
      </c>
      <c r="E82" s="9">
        <v>0.66</v>
      </c>
    </row>
    <row r="83" spans="1:5" x14ac:dyDescent="0.25">
      <c r="A83" s="39" t="s">
        <v>114</v>
      </c>
      <c r="B83" s="2">
        <v>0.5</v>
      </c>
      <c r="C83" s="2">
        <v>0.97</v>
      </c>
      <c r="D83" s="2">
        <v>0.43</v>
      </c>
      <c r="E83" s="9">
        <v>0.81</v>
      </c>
    </row>
    <row r="84" spans="1:5" x14ac:dyDescent="0.25">
      <c r="A84" s="39" t="s">
        <v>115</v>
      </c>
      <c r="B84" s="2">
        <v>0.2</v>
      </c>
      <c r="C84" s="2">
        <v>0.63</v>
      </c>
      <c r="D84" s="2">
        <v>0.85</v>
      </c>
      <c r="E84" s="9">
        <v>0.42</v>
      </c>
    </row>
    <row r="85" spans="1:5" x14ac:dyDescent="0.25">
      <c r="A85" s="39" t="s">
        <v>116</v>
      </c>
      <c r="B85" s="2">
        <v>0.84</v>
      </c>
      <c r="C85" s="2">
        <v>0.38</v>
      </c>
      <c r="D85" s="2">
        <v>0.65</v>
      </c>
      <c r="E85" s="9">
        <v>0.67</v>
      </c>
    </row>
    <row r="86" spans="1:5" x14ac:dyDescent="0.25">
      <c r="A86" s="39" t="s">
        <v>117</v>
      </c>
      <c r="B86" s="2">
        <v>0.51</v>
      </c>
      <c r="C86" s="2">
        <v>0.68</v>
      </c>
      <c r="D86" s="2">
        <v>0.3</v>
      </c>
      <c r="E86" s="9">
        <v>0.78</v>
      </c>
    </row>
    <row r="87" spans="1:5" x14ac:dyDescent="0.25">
      <c r="A87" s="39" t="s">
        <v>118</v>
      </c>
      <c r="B87" s="2">
        <v>0.4</v>
      </c>
      <c r="C87" s="2">
        <v>0.61</v>
      </c>
      <c r="D87" s="2">
        <v>0.88</v>
      </c>
      <c r="E87" s="9">
        <v>0.51</v>
      </c>
    </row>
    <row r="88" spans="1:5" x14ac:dyDescent="0.25">
      <c r="A88" s="39" t="s">
        <v>119</v>
      </c>
      <c r="B88" s="2">
        <v>0.97</v>
      </c>
      <c r="C88" s="2">
        <v>0.89</v>
      </c>
      <c r="D88" s="2">
        <v>0.78</v>
      </c>
      <c r="E88" s="9">
        <v>0.53</v>
      </c>
    </row>
    <row r="89" spans="1:5" x14ac:dyDescent="0.25">
      <c r="A89" s="39" t="s">
        <v>120</v>
      </c>
      <c r="B89" s="2">
        <v>0.77</v>
      </c>
      <c r="C89" s="2">
        <v>0.4</v>
      </c>
      <c r="D89" s="2">
        <v>0.42</v>
      </c>
      <c r="E89" s="9">
        <v>0.54</v>
      </c>
    </row>
    <row r="90" spans="1:5" x14ac:dyDescent="0.25">
      <c r="A90" s="39" t="s">
        <v>121</v>
      </c>
      <c r="B90" s="2">
        <v>0.41000000000000003</v>
      </c>
      <c r="C90" s="2">
        <v>0.61</v>
      </c>
      <c r="D90" s="2">
        <v>0.79</v>
      </c>
      <c r="E90" s="9">
        <v>0.42</v>
      </c>
    </row>
    <row r="91" spans="1:5" x14ac:dyDescent="0.25">
      <c r="A91" s="39" t="s">
        <v>122</v>
      </c>
      <c r="B91" s="2">
        <v>0.73</v>
      </c>
      <c r="C91" s="2">
        <v>0.72</v>
      </c>
      <c r="D91" s="2">
        <v>0.37</v>
      </c>
      <c r="E91" s="9">
        <v>0.83000000000000007</v>
      </c>
    </row>
    <row r="92" spans="1:5" x14ac:dyDescent="0.25">
      <c r="A92" s="39" t="s">
        <v>123</v>
      </c>
      <c r="B92" s="2">
        <v>0.98</v>
      </c>
      <c r="C92" s="2">
        <v>0.27</v>
      </c>
      <c r="D92" s="2">
        <v>0.26</v>
      </c>
      <c r="E92" s="9">
        <v>0.68</v>
      </c>
    </row>
    <row r="93" spans="1:5" x14ac:dyDescent="0.25">
      <c r="A93" s="39" t="s">
        <v>124</v>
      </c>
      <c r="B93" s="2">
        <v>0.15</v>
      </c>
      <c r="C93" s="2">
        <v>0.70000000000000007</v>
      </c>
      <c r="D93" s="2">
        <v>0.79</v>
      </c>
      <c r="E93" s="9">
        <v>0.47000000000000003</v>
      </c>
    </row>
    <row r="94" spans="1:5" x14ac:dyDescent="0.25">
      <c r="A94" s="39" t="s">
        <v>125</v>
      </c>
      <c r="B94" s="2">
        <v>0.51</v>
      </c>
      <c r="C94" s="2">
        <v>0.27</v>
      </c>
      <c r="D94" s="2">
        <v>0.89</v>
      </c>
      <c r="E94" s="9">
        <v>0.24</v>
      </c>
    </row>
    <row r="95" spans="1:5" x14ac:dyDescent="0.25">
      <c r="A95" s="39" t="s">
        <v>126</v>
      </c>
      <c r="B95" s="2">
        <v>0.76</v>
      </c>
      <c r="C95" s="2">
        <v>0.46</v>
      </c>
      <c r="D95" s="2">
        <v>0.87</v>
      </c>
      <c r="E95" s="9">
        <v>0.27</v>
      </c>
    </row>
    <row r="96" spans="1:5" x14ac:dyDescent="0.25">
      <c r="A96" s="39" t="s">
        <v>127</v>
      </c>
      <c r="B96" s="2">
        <v>0.69000000000000006</v>
      </c>
      <c r="C96" s="2">
        <v>0.9</v>
      </c>
      <c r="D96" s="2">
        <v>0.62</v>
      </c>
      <c r="E96" s="9">
        <v>0.32</v>
      </c>
    </row>
    <row r="97" spans="1:5" x14ac:dyDescent="0.25">
      <c r="A97" s="39" t="s">
        <v>128</v>
      </c>
      <c r="B97" s="2">
        <v>0.25</v>
      </c>
      <c r="C97" s="2">
        <v>0.78</v>
      </c>
      <c r="D97" s="2">
        <v>0.57999999999999996</v>
      </c>
      <c r="E97" s="9">
        <v>0.72</v>
      </c>
    </row>
    <row r="98" spans="1:5" x14ac:dyDescent="0.25">
      <c r="A98" s="39" t="s">
        <v>129</v>
      </c>
      <c r="B98" s="2">
        <v>0.92</v>
      </c>
      <c r="C98" s="2">
        <v>0.77</v>
      </c>
      <c r="D98" s="2">
        <v>0.32</v>
      </c>
      <c r="E98" s="9">
        <v>0.98</v>
      </c>
    </row>
    <row r="99" spans="1:5" x14ac:dyDescent="0.25">
      <c r="A99" s="39" t="s">
        <v>130</v>
      </c>
      <c r="B99" s="2">
        <v>0.79</v>
      </c>
      <c r="C99" s="2">
        <v>0.83000000000000007</v>
      </c>
      <c r="D99" s="2">
        <v>0.28999999999999998</v>
      </c>
      <c r="E99" s="9">
        <v>0.2</v>
      </c>
    </row>
    <row r="100" spans="1:5" x14ac:dyDescent="0.25">
      <c r="A100" s="39" t="s">
        <v>131</v>
      </c>
      <c r="B100" s="2">
        <v>0.8</v>
      </c>
      <c r="C100" s="2">
        <v>0.67</v>
      </c>
      <c r="D100" s="2">
        <v>0.5</v>
      </c>
      <c r="E100" s="9">
        <v>0.82000000000000006</v>
      </c>
    </row>
    <row r="101" spans="1:5" x14ac:dyDescent="0.25">
      <c r="A101" s="39" t="s">
        <v>132</v>
      </c>
      <c r="B101" s="10">
        <v>0.57000000000000006</v>
      </c>
      <c r="C101" s="10">
        <v>0.74</v>
      </c>
      <c r="D101" s="10">
        <v>0.2</v>
      </c>
      <c r="E101" s="11">
        <v>0.15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4"/>
  <sheetViews>
    <sheetView showGridLines="0" topLeftCell="A10" workbookViewId="0">
      <selection activeCell="E20" sqref="E20"/>
    </sheetView>
  </sheetViews>
  <sheetFormatPr defaultColWidth="9" defaultRowHeight="12.75" x14ac:dyDescent="0.2"/>
  <cols>
    <col min="1" max="1" width="10.140625" style="4" customWidth="1"/>
    <col min="2" max="3" width="9" style="4"/>
    <col min="4" max="4" width="7.85546875" style="4" customWidth="1"/>
    <col min="5" max="8" width="20.5703125" style="4" customWidth="1"/>
    <col min="9" max="9" width="1.42578125" style="4" customWidth="1"/>
    <col min="10" max="10" width="23.28515625" style="4" customWidth="1"/>
    <col min="11" max="11" width="2.28515625" style="4" customWidth="1"/>
    <col min="12" max="12" width="9.140625" style="4" bestFit="1" customWidth="1"/>
    <col min="13" max="13" width="14.85546875" style="4" bestFit="1" customWidth="1"/>
    <col min="14" max="14" width="11.85546875" style="4" bestFit="1" customWidth="1"/>
    <col min="15" max="15" width="10.7109375" style="4" bestFit="1" customWidth="1"/>
    <col min="16" max="16" width="14.42578125" style="4" bestFit="1" customWidth="1"/>
    <col min="17" max="20" width="9" style="4"/>
    <col min="21" max="21" width="3.140625" style="4" customWidth="1"/>
    <col min="22" max="22" width="18.5703125" style="4" bestFit="1" customWidth="1"/>
    <col min="23" max="16384" width="9" style="4"/>
  </cols>
  <sheetData>
    <row r="1" spans="1:26" x14ac:dyDescent="0.2">
      <c r="A1" s="6" t="s">
        <v>4</v>
      </c>
    </row>
    <row r="2" spans="1:26" x14ac:dyDescent="0.2">
      <c r="A2" s="5" t="s">
        <v>0</v>
      </c>
    </row>
    <row r="3" spans="1:26" x14ac:dyDescent="0.2">
      <c r="A3" s="5" t="s">
        <v>1</v>
      </c>
    </row>
    <row r="4" spans="1:26" x14ac:dyDescent="0.2">
      <c r="A4" s="5" t="s">
        <v>2</v>
      </c>
    </row>
    <row r="5" spans="1:26" x14ac:dyDescent="0.2">
      <c r="A5" s="5" t="s">
        <v>3</v>
      </c>
    </row>
    <row r="7" spans="1:26" x14ac:dyDescent="0.2">
      <c r="A7" s="7" t="s">
        <v>5</v>
      </c>
      <c r="B7" s="8"/>
    </row>
    <row r="8" spans="1:26" x14ac:dyDescent="0.2">
      <c r="A8" s="5" t="s">
        <v>6</v>
      </c>
      <c r="B8" s="5">
        <v>2</v>
      </c>
    </row>
    <row r="9" spans="1:26" x14ac:dyDescent="0.2">
      <c r="A9" s="5" t="s">
        <v>7</v>
      </c>
      <c r="B9" s="5">
        <v>3</v>
      </c>
    </row>
    <row r="10" spans="1:26" x14ac:dyDescent="0.2">
      <c r="A10" s="18" t="s">
        <v>13</v>
      </c>
      <c r="B10" s="18">
        <v>21</v>
      </c>
    </row>
    <row r="11" spans="1:26" x14ac:dyDescent="0.2">
      <c r="A11" s="19" t="s">
        <v>17</v>
      </c>
      <c r="B11" s="5">
        <v>1</v>
      </c>
    </row>
    <row r="13" spans="1:26" x14ac:dyDescent="0.2">
      <c r="L13" s="37"/>
      <c r="M13" s="38"/>
      <c r="N13" s="38"/>
      <c r="O13" s="38"/>
      <c r="P13" s="37"/>
      <c r="Q13" s="38"/>
      <c r="R13" s="38"/>
      <c r="S13" s="38"/>
      <c r="T13" s="38"/>
      <c r="V13" s="36" t="s">
        <v>32</v>
      </c>
    </row>
    <row r="14" spans="1:26" x14ac:dyDescent="0.2">
      <c r="A14" s="6" t="s">
        <v>8</v>
      </c>
      <c r="B14" s="15" t="s">
        <v>9</v>
      </c>
      <c r="C14" s="15" t="s">
        <v>10</v>
      </c>
      <c r="E14" s="15" t="s">
        <v>11</v>
      </c>
      <c r="L14" s="15" t="s">
        <v>19</v>
      </c>
      <c r="M14" s="15" t="s">
        <v>20</v>
      </c>
      <c r="N14" s="15" t="s">
        <v>25</v>
      </c>
      <c r="O14" s="15" t="s">
        <v>26</v>
      </c>
      <c r="P14" s="15" t="s">
        <v>18</v>
      </c>
      <c r="Q14" s="15" t="s">
        <v>0</v>
      </c>
      <c r="R14" s="15" t="s">
        <v>1</v>
      </c>
      <c r="S14" s="15" t="s">
        <v>2</v>
      </c>
      <c r="T14" s="15" t="s">
        <v>3</v>
      </c>
      <c r="V14" s="15" t="s">
        <v>18</v>
      </c>
      <c r="W14" s="15" t="s">
        <v>0</v>
      </c>
      <c r="X14" s="15" t="s">
        <v>1</v>
      </c>
      <c r="Y14" s="15" t="s">
        <v>2</v>
      </c>
      <c r="Z14" s="15" t="s">
        <v>3</v>
      </c>
    </row>
    <row r="15" spans="1:26" x14ac:dyDescent="0.2">
      <c r="A15" s="40" t="s">
        <v>33</v>
      </c>
      <c r="B15" s="16">
        <f>INDEX(KPIData[],ROWS($A$15:A15),$B$8+1)</f>
        <v>0.8</v>
      </c>
      <c r="C15" s="16">
        <f>INDEX(KPIData[],ROWS($A$15:B15),$B$9+1)</f>
        <v>0.15</v>
      </c>
      <c r="E15" s="16" t="str">
        <f>INDEX($A$2:$A$5,B8)&amp;" Vs. "&amp;INDEX($A$2:$A$5,B9)</f>
        <v>KPI 2 Vs. KPI 3</v>
      </c>
      <c r="L15" s="26">
        <f t="shared" ref="L15:L46" si="0">IF(B15&gt;0.5,IF(C15&gt;0.5,3,5),IF(C15&gt;0.5,2,4))</f>
        <v>5</v>
      </c>
      <c r="M15" s="5" t="b">
        <f>IF($B$11=1,TRUE,IF($B$11=L15,TRUE,FALSE))</f>
        <v>1</v>
      </c>
      <c r="N15" s="26">
        <f>IF(M15,ROWS($M$15:M15),"")</f>
        <v>1</v>
      </c>
      <c r="O15" s="26">
        <f>IFERROR(SMALL($N$15:$N$114,ROWS($N$15:N15)),"")</f>
        <v>1</v>
      </c>
      <c r="P15" s="5" t="str">
        <f>IFERROR(INDEX($A$15:$A$114,O15),"")</f>
        <v>Name 1</v>
      </c>
      <c r="Q15" s="16">
        <f>IFERROR(INDEX(KPIData[],MATCH(P15,KPIData[Name],0),2),"")</f>
        <v>0.27</v>
      </c>
      <c r="R15" s="16">
        <f>IFERROR(INDEX(KPIData[],MATCH(P15,KPIData[Name],0),3),"")</f>
        <v>0.8</v>
      </c>
      <c r="S15" s="16">
        <f>IFERROR(INDEX(KPIData[],MATCH(P15,KPIData[Name],0),4),"")</f>
        <v>0.15</v>
      </c>
      <c r="T15" s="16">
        <f>IFERROR(INDEX(KPIData[],MATCH(P15,KPIData[Name],0),5),"")</f>
        <v>0.69000000000000006</v>
      </c>
      <c r="V15" s="24" t="s">
        <v>22</v>
      </c>
      <c r="W15" s="25">
        <v>0.5</v>
      </c>
      <c r="X15" s="25">
        <v>0.5</v>
      </c>
      <c r="Y15" s="25">
        <v>0.5</v>
      </c>
      <c r="Z15" s="25">
        <v>0.5</v>
      </c>
    </row>
    <row r="16" spans="1:26" x14ac:dyDescent="0.2">
      <c r="A16" s="40" t="s">
        <v>34</v>
      </c>
      <c r="B16" s="16">
        <f>INDEX(KPIData[],ROWS($A$15:A16),$B$8+1)</f>
        <v>0.69000000000000006</v>
      </c>
      <c r="C16" s="16">
        <f>INDEX(KPIData[],ROWS($A$15:B16),$B$9+1)</f>
        <v>0.44</v>
      </c>
      <c r="L16" s="26">
        <f t="shared" si="0"/>
        <v>5</v>
      </c>
      <c r="M16" s="5" t="b">
        <f t="shared" ref="M16:M79" si="1">IF($B$11=1,TRUE,IF($B$11=L16,TRUE,FALSE))</f>
        <v>1</v>
      </c>
      <c r="N16" s="26">
        <f>IF(M16,ROWS($M$15:M16),"")</f>
        <v>2</v>
      </c>
      <c r="O16" s="26">
        <f>IFERROR(SMALL($N$15:$N$114,ROWS($N$15:N16)),"")</f>
        <v>2</v>
      </c>
      <c r="P16" s="5" t="str">
        <f t="shared" ref="P16:P79" si="2">IFERROR(INDEX($A$15:$A$114,O16),"")</f>
        <v>Name 2</v>
      </c>
      <c r="Q16" s="16">
        <f>IFERROR(INDEX(KPIData[],MATCH(P16,KPIData[Name],0),2),"")</f>
        <v>0.89</v>
      </c>
      <c r="R16" s="16">
        <f>IFERROR(INDEX(KPIData[],MATCH(P16,KPIData[Name],0),3),"")</f>
        <v>0.69000000000000006</v>
      </c>
      <c r="S16" s="16">
        <f>IFERROR(INDEX(KPIData[],MATCH(P16,KPIData[Name],0),4),"")</f>
        <v>0.44</v>
      </c>
      <c r="T16" s="16">
        <f>IFERROR(INDEX(KPIData[],MATCH(P16,KPIData[Name],0),5),"")</f>
        <v>0.63</v>
      </c>
      <c r="V16" s="24" t="s">
        <v>23</v>
      </c>
      <c r="W16" s="25">
        <v>0.3</v>
      </c>
      <c r="X16" s="25">
        <v>0.3</v>
      </c>
      <c r="Y16" s="25">
        <v>0.3</v>
      </c>
      <c r="Z16" s="25">
        <v>0.3</v>
      </c>
    </row>
    <row r="17" spans="1:26" ht="15" x14ac:dyDescent="0.25">
      <c r="A17" s="40" t="s">
        <v>35</v>
      </c>
      <c r="B17" s="16">
        <f>INDEX(KPIData[],ROWS($A$15:A17),$B$8+1)</f>
        <v>0.78</v>
      </c>
      <c r="C17" s="16">
        <f>INDEX(KPIData[],ROWS($A$15:B17),$B$9+1)</f>
        <v>0.35000000000000003</v>
      </c>
      <c r="E17"/>
      <c r="F17"/>
      <c r="G17"/>
      <c r="H17"/>
      <c r="I17"/>
      <c r="J17"/>
      <c r="K17"/>
      <c r="L17" s="26">
        <f t="shared" si="0"/>
        <v>5</v>
      </c>
      <c r="M17" s="5" t="b">
        <f t="shared" si="1"/>
        <v>1</v>
      </c>
      <c r="N17" s="26">
        <f>IF(M17,ROWS($M$15:M17),"")</f>
        <v>3</v>
      </c>
      <c r="O17" s="26">
        <f>IFERROR(SMALL($N$15:$N$114,ROWS($N$15:N17)),"")</f>
        <v>3</v>
      </c>
      <c r="P17" s="5" t="str">
        <f t="shared" si="2"/>
        <v>Name 3</v>
      </c>
      <c r="Q17" s="16">
        <f>IFERROR(INDEX(KPIData[],MATCH(P17,KPIData[Name],0),2),"")</f>
        <v>0.2</v>
      </c>
      <c r="R17" s="16">
        <f>IFERROR(INDEX(KPIData[],MATCH(P17,KPIData[Name],0),3),"")</f>
        <v>0.78</v>
      </c>
      <c r="S17" s="16">
        <f>IFERROR(INDEX(KPIData[],MATCH(P17,KPIData[Name],0),4),"")</f>
        <v>0.35000000000000003</v>
      </c>
      <c r="T17" s="16">
        <f>IFERROR(INDEX(KPIData[],MATCH(P17,KPIData[Name],0),5),"")</f>
        <v>0.63</v>
      </c>
      <c r="V17" s="24" t="s">
        <v>24</v>
      </c>
      <c r="W17" s="25">
        <v>0.2</v>
      </c>
      <c r="X17" s="25">
        <v>0.2</v>
      </c>
      <c r="Y17" s="25">
        <v>0.2</v>
      </c>
      <c r="Z17" s="25">
        <v>0.2</v>
      </c>
    </row>
    <row r="18" spans="1:26" ht="15" x14ac:dyDescent="0.25">
      <c r="A18" s="40" t="s">
        <v>36</v>
      </c>
      <c r="B18" s="16">
        <f>INDEX(KPIData[],ROWS($A$15:A18),$B$8+1)</f>
        <v>0.46</v>
      </c>
      <c r="C18" s="16">
        <f>INDEX(KPIData[],ROWS($A$15:B18),$B$9+1)</f>
        <v>0.38</v>
      </c>
      <c r="E18"/>
      <c r="F18"/>
      <c r="G18"/>
      <c r="H18"/>
      <c r="I18"/>
      <c r="J18"/>
      <c r="K18"/>
      <c r="L18" s="26">
        <f t="shared" si="0"/>
        <v>4</v>
      </c>
      <c r="M18" s="5" t="b">
        <f t="shared" si="1"/>
        <v>1</v>
      </c>
      <c r="N18" s="26">
        <f>IF(M18,ROWS($M$15:M18),"")</f>
        <v>4</v>
      </c>
      <c r="O18" s="26">
        <f>IFERROR(SMALL($N$15:$N$114,ROWS($N$15:N18)),"")</f>
        <v>4</v>
      </c>
      <c r="P18" s="5" t="str">
        <f t="shared" si="2"/>
        <v>Name 4</v>
      </c>
      <c r="Q18" s="16">
        <f>IFERROR(INDEX(KPIData[],MATCH(P18,KPIData[Name],0),2),"")</f>
        <v>0.83000000000000007</v>
      </c>
      <c r="R18" s="16">
        <f>IFERROR(INDEX(KPIData[],MATCH(P18,KPIData[Name],0),3),"")</f>
        <v>0.46</v>
      </c>
      <c r="S18" s="16">
        <f>IFERROR(INDEX(KPIData[],MATCH(P18,KPIData[Name],0),4),"")</f>
        <v>0.38</v>
      </c>
      <c r="T18" s="16">
        <f>IFERROR(INDEX(KPIData[],MATCH(P18,KPIData[Name],0),5),"")</f>
        <v>0.59</v>
      </c>
      <c r="V18" s="5" t="str">
        <f>E24</f>
        <v>Name 3</v>
      </c>
      <c r="W18" s="25">
        <f>VLOOKUP($V18,KPIData[],2,0)</f>
        <v>0.2</v>
      </c>
      <c r="X18" s="25">
        <f>VLOOKUP($V18,KPIData[],3,0)</f>
        <v>0.78</v>
      </c>
      <c r="Y18" s="25">
        <f>VLOOKUP($V18,KPIData[],4,0)</f>
        <v>0.35000000000000003</v>
      </c>
      <c r="Z18" s="25">
        <f>VLOOKUP($V18,KPIData[],5,0)</f>
        <v>0.63</v>
      </c>
    </row>
    <row r="19" spans="1:26" ht="15" x14ac:dyDescent="0.25">
      <c r="A19" s="40" t="s">
        <v>37</v>
      </c>
      <c r="B19" s="16">
        <f>INDEX(KPIData[],ROWS($A$15:A19),$B$8+1)</f>
        <v>0.86</v>
      </c>
      <c r="C19" s="16">
        <f>INDEX(KPIData[],ROWS($A$15:B19),$B$9+1)</f>
        <v>0.27</v>
      </c>
      <c r="E19" s="27" t="s">
        <v>27</v>
      </c>
      <c r="F19" s="27" t="s">
        <v>28</v>
      </c>
      <c r="G19" s="27" t="s">
        <v>29</v>
      </c>
      <c r="H19" s="27" t="s">
        <v>30</v>
      </c>
      <c r="I19" s="28"/>
      <c r="J19" s="29" t="s">
        <v>31</v>
      </c>
      <c r="K19"/>
      <c r="L19" s="26">
        <f t="shared" si="0"/>
        <v>5</v>
      </c>
      <c r="M19" s="5" t="b">
        <f t="shared" si="1"/>
        <v>1</v>
      </c>
      <c r="N19" s="26">
        <f>IF(M19,ROWS($M$15:M19),"")</f>
        <v>5</v>
      </c>
      <c r="O19" s="26">
        <f>IFERROR(SMALL($N$15:$N$114,ROWS($N$15:N19)),"")</f>
        <v>5</v>
      </c>
      <c r="P19" s="5" t="str">
        <f t="shared" si="2"/>
        <v>Name 5</v>
      </c>
      <c r="Q19" s="16">
        <f>IFERROR(INDEX(KPIData[],MATCH(P19,KPIData[Name],0),2),"")</f>
        <v>0.8</v>
      </c>
      <c r="R19" s="16">
        <f>IFERROR(INDEX(KPIData[],MATCH(P19,KPIData[Name],0),3),"")</f>
        <v>0.86</v>
      </c>
      <c r="S19" s="16">
        <f>IFERROR(INDEX(KPIData[],MATCH(P19,KPIData[Name],0),4),"")</f>
        <v>0.27</v>
      </c>
      <c r="T19" s="16">
        <f>IFERROR(INDEX(KPIData[],MATCH(P19,KPIData[Name],0),5),"")</f>
        <v>0.49</v>
      </c>
      <c r="V19" s="24" t="s">
        <v>21</v>
      </c>
      <c r="W19" s="25">
        <f>AVERAGE(KPIData[KPI 1])</f>
        <v>0.5605</v>
      </c>
      <c r="X19" s="25">
        <f>AVERAGE(KPIData[KPI 2])</f>
        <v>0.57580000000000009</v>
      </c>
      <c r="Y19" s="25">
        <f>AVERAGE(KPIData[KPI 3])</f>
        <v>0.5444</v>
      </c>
      <c r="Z19" s="25">
        <f>AVERAGE(KPIData[KPI 4])</f>
        <v>0.51709999999999989</v>
      </c>
    </row>
    <row r="20" spans="1:26" ht="33.75" customHeight="1" x14ac:dyDescent="0.25">
      <c r="A20" s="40" t="s">
        <v>38</v>
      </c>
      <c r="B20" s="16">
        <f>INDEX(KPIData[],ROWS($A$15:A20),$B$8+1)</f>
        <v>0.87</v>
      </c>
      <c r="C20" s="16">
        <f>INDEX(KPIData[],ROWS($A$15:B20),$B$9+1)</f>
        <v>0.99</v>
      </c>
      <c r="E20" s="30" t="str">
        <f>E24&amp;" Lags in both the KPIS"</f>
        <v>Name 3 Lags in both the KPIS</v>
      </c>
      <c r="F20" s="30" t="str">
        <f>E24&amp;" Outperforms in "&amp;INDEX($A$2:$A$5,B8)&amp;" , however it Lags its Peers in "&amp;INDEX($A$2:$A$5,B9)</f>
        <v>Name 3 Outperforms in KPI 2 , however it Lags its Peers in KPI 3</v>
      </c>
      <c r="G20" s="30" t="str">
        <f>E24&amp;" Outperforms in both the KPIS"</f>
        <v>Name 3 Outperforms in both the KPIS</v>
      </c>
      <c r="H20" s="30" t="str">
        <f>E24&amp;" Outperforms in "&amp;INDEX($A$2:$A$5,B9)&amp;" , however it Lags its Peers in "&amp;INDEX($A$2:$A$5,B8)</f>
        <v>Name 3 Outperforms in KPI 3 , however it Lags its Peers in KPI 2</v>
      </c>
      <c r="I20" s="31"/>
      <c r="J20" s="32" t="str">
        <f>IF(F24&gt;0.5,IF(G24&gt;0.5,G20,F20),IF(G24&gt;0.5,H20,E20))</f>
        <v>Name 3 Outperforms in KPI 2 , however it Lags its Peers in KPI 3</v>
      </c>
      <c r="K20"/>
      <c r="L20" s="26">
        <f t="shared" si="0"/>
        <v>3</v>
      </c>
      <c r="M20" s="5" t="b">
        <f t="shared" si="1"/>
        <v>1</v>
      </c>
      <c r="N20" s="26">
        <f>IF(M20,ROWS($M$15:M20),"")</f>
        <v>6</v>
      </c>
      <c r="O20" s="26">
        <f>IFERROR(SMALL($N$15:$N$114,ROWS($N$15:N20)),"")</f>
        <v>6</v>
      </c>
      <c r="P20" s="5" t="str">
        <f t="shared" si="2"/>
        <v>Name 6</v>
      </c>
      <c r="Q20" s="16">
        <f>IFERROR(INDEX(KPIData[],MATCH(P20,KPIData[Name],0),2),"")</f>
        <v>0.26</v>
      </c>
      <c r="R20" s="16">
        <f>IFERROR(INDEX(KPIData[],MATCH(P20,KPIData[Name],0),3),"")</f>
        <v>0.87</v>
      </c>
      <c r="S20" s="16">
        <f>IFERROR(INDEX(KPIData[],MATCH(P20,KPIData[Name],0),4),"")</f>
        <v>0.99</v>
      </c>
      <c r="T20" s="16">
        <f>IFERROR(INDEX(KPIData[],MATCH(P20,KPIData[Name],0),5),"")</f>
        <v>0.6</v>
      </c>
    </row>
    <row r="21" spans="1:26" ht="15" x14ac:dyDescent="0.25">
      <c r="A21" s="40" t="s">
        <v>39</v>
      </c>
      <c r="B21" s="16">
        <f>INDEX(KPIData[],ROWS($A$15:A21),$B$8+1)</f>
        <v>0.38</v>
      </c>
      <c r="C21" s="16">
        <f>INDEX(KPIData[],ROWS($A$15:B21),$B$9+1)</f>
        <v>0.54</v>
      </c>
      <c r="E21" s="28"/>
      <c r="F21"/>
      <c r="G21" s="28"/>
      <c r="H21" s="28"/>
      <c r="I21" s="28"/>
      <c r="J21" s="28"/>
      <c r="K21"/>
      <c r="L21" s="26">
        <f t="shared" si="0"/>
        <v>2</v>
      </c>
      <c r="M21" s="5" t="b">
        <f t="shared" si="1"/>
        <v>1</v>
      </c>
      <c r="N21" s="26">
        <f>IF(M21,ROWS($M$15:M21),"")</f>
        <v>7</v>
      </c>
      <c r="O21" s="26">
        <f>IFERROR(SMALL($N$15:$N$114,ROWS($N$15:N21)),"")</f>
        <v>7</v>
      </c>
      <c r="P21" s="5" t="str">
        <f t="shared" si="2"/>
        <v>Name 7</v>
      </c>
      <c r="Q21" s="16">
        <f>IFERROR(INDEX(KPIData[],MATCH(P21,KPIData[Name],0),2),"")</f>
        <v>0.39</v>
      </c>
      <c r="R21" s="16">
        <f>IFERROR(INDEX(KPIData[],MATCH(P21,KPIData[Name],0),3),"")</f>
        <v>0.38</v>
      </c>
      <c r="S21" s="16">
        <f>IFERROR(INDEX(KPIData[],MATCH(P21,KPIData[Name],0),4),"")</f>
        <v>0.54</v>
      </c>
      <c r="T21" s="16">
        <f>IFERROR(INDEX(KPIData[],MATCH(P21,KPIData[Name],0),5),"")</f>
        <v>0.69000000000000006</v>
      </c>
      <c r="V21" s="4" t="str">
        <f>V18&amp;" Vs. Peer Avg"</f>
        <v>Name 3 Vs. Peer Avg</v>
      </c>
    </row>
    <row r="22" spans="1:26" ht="15" x14ac:dyDescent="0.25">
      <c r="A22" s="40" t="s">
        <v>40</v>
      </c>
      <c r="B22" s="16">
        <f>INDEX(KPIData[],ROWS($A$15:A22),$B$8+1)</f>
        <v>0.67</v>
      </c>
      <c r="C22" s="16">
        <f>INDEX(KPIData[],ROWS($A$15:B22),$B$9+1)</f>
        <v>0.39</v>
      </c>
      <c r="E22" s="28"/>
      <c r="F22" s="28"/>
      <c r="G22" s="28"/>
      <c r="H22" s="28"/>
      <c r="I22" s="28"/>
      <c r="J22" s="28"/>
      <c r="K22"/>
      <c r="L22" s="26">
        <f t="shared" si="0"/>
        <v>5</v>
      </c>
      <c r="M22" s="5" t="b">
        <f t="shared" si="1"/>
        <v>1</v>
      </c>
      <c r="N22" s="26">
        <f>IF(M22,ROWS($M$15:M22),"")</f>
        <v>8</v>
      </c>
      <c r="O22" s="26">
        <f>IFERROR(SMALL($N$15:$N$114,ROWS($N$15:N22)),"")</f>
        <v>8</v>
      </c>
      <c r="P22" s="5" t="str">
        <f t="shared" si="2"/>
        <v>Name 8</v>
      </c>
      <c r="Q22" s="16">
        <f>IFERROR(INDEX(KPIData[],MATCH(P22,KPIData[Name],0),2),"")</f>
        <v>0.92</v>
      </c>
      <c r="R22" s="16">
        <f>IFERROR(INDEX(KPIData[],MATCH(P22,KPIData[Name],0),3),"")</f>
        <v>0.67</v>
      </c>
      <c r="S22" s="16">
        <f>IFERROR(INDEX(KPIData[],MATCH(P22,KPIData[Name],0),4),"")</f>
        <v>0.39</v>
      </c>
      <c r="T22" s="16">
        <f>IFERROR(INDEX(KPIData[],MATCH(P22,KPIData[Name],0),5),"")</f>
        <v>0.95000000000000007</v>
      </c>
    </row>
    <row r="23" spans="1:26" ht="15" x14ac:dyDescent="0.25">
      <c r="A23" s="40" t="s">
        <v>41</v>
      </c>
      <c r="B23" s="16">
        <f>INDEX(KPIData[],ROWS($A$15:A23),$B$8+1)</f>
        <v>0.9</v>
      </c>
      <c r="C23" s="16">
        <f>INDEX(KPIData[],ROWS($A$15:B23),$B$9+1)</f>
        <v>0.39</v>
      </c>
      <c r="E23" s="33" t="s">
        <v>12</v>
      </c>
      <c r="F23" s="33"/>
      <c r="G23" s="33"/>
      <c r="H23" s="28"/>
      <c r="I23" s="28"/>
      <c r="J23" s="28"/>
      <c r="K23"/>
      <c r="L23" s="26">
        <f t="shared" si="0"/>
        <v>5</v>
      </c>
      <c r="M23" s="5" t="b">
        <f t="shared" si="1"/>
        <v>1</v>
      </c>
      <c r="N23" s="26">
        <f>IF(M23,ROWS($M$15:M23),"")</f>
        <v>9</v>
      </c>
      <c r="O23" s="26">
        <f>IFERROR(SMALL($N$15:$N$114,ROWS($N$15:N23)),"")</f>
        <v>9</v>
      </c>
      <c r="P23" s="5" t="str">
        <f t="shared" si="2"/>
        <v>Name 9</v>
      </c>
      <c r="Q23" s="16">
        <f>IFERROR(INDEX(KPIData[],MATCH(P23,KPIData[Name],0),2),"")</f>
        <v>0.85</v>
      </c>
      <c r="R23" s="16">
        <f>IFERROR(INDEX(KPIData[],MATCH(P23,KPIData[Name],0),3),"")</f>
        <v>0.9</v>
      </c>
      <c r="S23" s="16">
        <f>IFERROR(INDEX(KPIData[],MATCH(P23,KPIData[Name],0),4),"")</f>
        <v>0.39</v>
      </c>
      <c r="T23" s="16">
        <f>IFERROR(INDEX(KPIData[],MATCH(P23,KPIData[Name],0),5),"")</f>
        <v>0.57999999999999996</v>
      </c>
    </row>
    <row r="24" spans="1:26" x14ac:dyDescent="0.2">
      <c r="A24" s="40" t="s">
        <v>42</v>
      </c>
      <c r="B24" s="16">
        <f>INDEX(KPIData[],ROWS($A$15:A24),$B$8+1)</f>
        <v>0.57000000000000006</v>
      </c>
      <c r="C24" s="16">
        <f>INDEX(KPIData[],ROWS($A$15:B24),$B$9+1)</f>
        <v>0.34</v>
      </c>
      <c r="E24" s="34" t="str">
        <f>Dashboard!F21</f>
        <v>Name 3</v>
      </c>
      <c r="F24" s="35">
        <f>VLOOKUP(E24,$A$15:$C$114,2,0)</f>
        <v>0.78</v>
      </c>
      <c r="G24" s="35">
        <f>VLOOKUP(E24,$A$15:$C$114,3,0)</f>
        <v>0.35000000000000003</v>
      </c>
      <c r="H24" s="28"/>
      <c r="I24" s="28"/>
      <c r="J24" s="28"/>
      <c r="L24" s="26">
        <f t="shared" si="0"/>
        <v>5</v>
      </c>
      <c r="M24" s="5" t="b">
        <f t="shared" si="1"/>
        <v>1</v>
      </c>
      <c r="N24" s="26">
        <f>IF(M24,ROWS($M$15:M24),"")</f>
        <v>10</v>
      </c>
      <c r="O24" s="26">
        <f>IFERROR(SMALL($N$15:$N$114,ROWS($N$15:N24)),"")</f>
        <v>10</v>
      </c>
      <c r="P24" s="5" t="str">
        <f t="shared" si="2"/>
        <v>Name 10</v>
      </c>
      <c r="Q24" s="16">
        <f>IFERROR(INDEX(KPIData[],MATCH(P24,KPIData[Name],0),2),"")</f>
        <v>0.43</v>
      </c>
      <c r="R24" s="16">
        <f>IFERROR(INDEX(KPIData[],MATCH(P24,KPIData[Name],0),3),"")</f>
        <v>0.57000000000000006</v>
      </c>
      <c r="S24" s="16">
        <f>IFERROR(INDEX(KPIData[],MATCH(P24,KPIData[Name],0),4),"")</f>
        <v>0.34</v>
      </c>
      <c r="T24" s="16">
        <f>IFERROR(INDEX(KPIData[],MATCH(P24,KPIData[Name],0),5),"")</f>
        <v>0.25</v>
      </c>
    </row>
    <row r="25" spans="1:26" x14ac:dyDescent="0.2">
      <c r="A25" s="40" t="s">
        <v>43</v>
      </c>
      <c r="B25" s="16">
        <f>INDEX(KPIData[],ROWS($A$15:A25),$B$8+1)</f>
        <v>0.45</v>
      </c>
      <c r="C25" s="16">
        <f>INDEX(KPIData[],ROWS($A$15:B25),$B$9+1)</f>
        <v>0.59</v>
      </c>
      <c r="L25" s="26">
        <f t="shared" si="0"/>
        <v>2</v>
      </c>
      <c r="M25" s="5" t="b">
        <f t="shared" si="1"/>
        <v>1</v>
      </c>
      <c r="N25" s="26">
        <f>IF(M25,ROWS($M$15:M25),"")</f>
        <v>11</v>
      </c>
      <c r="O25" s="26">
        <f>IFERROR(SMALL($N$15:$N$114,ROWS($N$15:N25)),"")</f>
        <v>11</v>
      </c>
      <c r="P25" s="5" t="str">
        <f t="shared" si="2"/>
        <v>Name 11</v>
      </c>
      <c r="Q25" s="16">
        <f>IFERROR(INDEX(KPIData[],MATCH(P25,KPIData[Name],0),2),"")</f>
        <v>0.63</v>
      </c>
      <c r="R25" s="16">
        <f>IFERROR(INDEX(KPIData[],MATCH(P25,KPIData[Name],0),3),"")</f>
        <v>0.45</v>
      </c>
      <c r="S25" s="16">
        <f>IFERROR(INDEX(KPIData[],MATCH(P25,KPIData[Name],0),4),"")</f>
        <v>0.59</v>
      </c>
      <c r="T25" s="16">
        <f>IFERROR(INDEX(KPIData[],MATCH(P25,KPIData[Name],0),5),"")</f>
        <v>0.25</v>
      </c>
    </row>
    <row r="26" spans="1:26" x14ac:dyDescent="0.2">
      <c r="A26" s="40" t="s">
        <v>44</v>
      </c>
      <c r="B26" s="16">
        <f>INDEX(KPIData[],ROWS($A$15:A26),$B$8+1)</f>
        <v>0.2</v>
      </c>
      <c r="C26" s="16">
        <f>INDEX(KPIData[],ROWS($A$15:B26),$B$9+1)</f>
        <v>0.24</v>
      </c>
      <c r="L26" s="26">
        <f t="shared" si="0"/>
        <v>4</v>
      </c>
      <c r="M26" s="5" t="b">
        <f t="shared" si="1"/>
        <v>1</v>
      </c>
      <c r="N26" s="26">
        <f>IF(M26,ROWS($M$15:M26),"")</f>
        <v>12</v>
      </c>
      <c r="O26" s="26">
        <f>IFERROR(SMALL($N$15:$N$114,ROWS($N$15:N26)),"")</f>
        <v>12</v>
      </c>
      <c r="P26" s="5" t="str">
        <f t="shared" si="2"/>
        <v>Name 12</v>
      </c>
      <c r="Q26" s="16">
        <f>IFERROR(INDEX(KPIData[],MATCH(P26,KPIData[Name],0),2),"")</f>
        <v>0.77</v>
      </c>
      <c r="R26" s="16">
        <f>IFERROR(INDEX(KPIData[],MATCH(P26,KPIData[Name],0),3),"")</f>
        <v>0.2</v>
      </c>
      <c r="S26" s="16">
        <f>IFERROR(INDEX(KPIData[],MATCH(P26,KPIData[Name],0),4),"")</f>
        <v>0.24</v>
      </c>
      <c r="T26" s="16">
        <f>IFERROR(INDEX(KPIData[],MATCH(P26,KPIData[Name],0),5),"")</f>
        <v>0.77</v>
      </c>
    </row>
    <row r="27" spans="1:26" x14ac:dyDescent="0.2">
      <c r="A27" s="40" t="s">
        <v>45</v>
      </c>
      <c r="B27" s="16">
        <f>INDEX(KPIData[],ROWS($A$15:A27),$B$8+1)</f>
        <v>0.55000000000000004</v>
      </c>
      <c r="C27" s="16">
        <f>INDEX(KPIData[],ROWS($A$15:B27),$B$9+1)</f>
        <v>0.75</v>
      </c>
      <c r="L27" s="26">
        <f t="shared" si="0"/>
        <v>3</v>
      </c>
      <c r="M27" s="5" t="b">
        <f t="shared" si="1"/>
        <v>1</v>
      </c>
      <c r="N27" s="26">
        <f>IF(M27,ROWS($M$15:M27),"")</f>
        <v>13</v>
      </c>
      <c r="O27" s="26">
        <f>IFERROR(SMALL($N$15:$N$114,ROWS($N$15:N27)),"")</f>
        <v>13</v>
      </c>
      <c r="P27" s="5" t="str">
        <f t="shared" si="2"/>
        <v>Name 13</v>
      </c>
      <c r="Q27" s="16">
        <f>IFERROR(INDEX(KPIData[],MATCH(P27,KPIData[Name],0),2),"")</f>
        <v>0.69000000000000006</v>
      </c>
      <c r="R27" s="16">
        <f>IFERROR(INDEX(KPIData[],MATCH(P27,KPIData[Name],0),3),"")</f>
        <v>0.55000000000000004</v>
      </c>
      <c r="S27" s="16">
        <f>IFERROR(INDEX(KPIData[],MATCH(P27,KPIData[Name],0),4),"")</f>
        <v>0.75</v>
      </c>
      <c r="T27" s="16">
        <f>IFERROR(INDEX(KPIData[],MATCH(P27,KPIData[Name],0),5),"")</f>
        <v>0.72</v>
      </c>
    </row>
    <row r="28" spans="1:26" x14ac:dyDescent="0.2">
      <c r="A28" s="40" t="s">
        <v>46</v>
      </c>
      <c r="B28" s="16">
        <f>INDEX(KPIData[],ROWS($A$15:A28),$B$8+1)</f>
        <v>0.28999999999999998</v>
      </c>
      <c r="C28" s="16">
        <f>INDEX(KPIData[],ROWS($A$15:B28),$B$9+1)</f>
        <v>0.87</v>
      </c>
      <c r="L28" s="26">
        <f t="shared" si="0"/>
        <v>2</v>
      </c>
      <c r="M28" s="5" t="b">
        <f t="shared" si="1"/>
        <v>1</v>
      </c>
      <c r="N28" s="26">
        <f>IF(M28,ROWS($M$15:M28),"")</f>
        <v>14</v>
      </c>
      <c r="O28" s="26">
        <f>IFERROR(SMALL($N$15:$N$114,ROWS($N$15:N28)),"")</f>
        <v>14</v>
      </c>
      <c r="P28" s="5" t="str">
        <f t="shared" si="2"/>
        <v>Name 14</v>
      </c>
      <c r="Q28" s="16">
        <f>IFERROR(INDEX(KPIData[],MATCH(P28,KPIData[Name],0),2),"")</f>
        <v>0.45</v>
      </c>
      <c r="R28" s="16">
        <f>IFERROR(INDEX(KPIData[],MATCH(P28,KPIData[Name],0),3),"")</f>
        <v>0.28999999999999998</v>
      </c>
      <c r="S28" s="16">
        <f>IFERROR(INDEX(KPIData[],MATCH(P28,KPIData[Name],0),4),"")</f>
        <v>0.87</v>
      </c>
      <c r="T28" s="16">
        <f>IFERROR(INDEX(KPIData[],MATCH(P28,KPIData[Name],0),5),"")</f>
        <v>0.38</v>
      </c>
    </row>
    <row r="29" spans="1:26" x14ac:dyDescent="0.2">
      <c r="A29" s="40" t="s">
        <v>47</v>
      </c>
      <c r="B29" s="16">
        <f>INDEX(KPIData[],ROWS($A$15:A29),$B$8+1)</f>
        <v>0.44</v>
      </c>
      <c r="C29" s="16">
        <f>INDEX(KPIData[],ROWS($A$15:B29),$B$9+1)</f>
        <v>0.8</v>
      </c>
      <c r="L29" s="26">
        <f t="shared" si="0"/>
        <v>2</v>
      </c>
      <c r="M29" s="5" t="b">
        <f t="shared" si="1"/>
        <v>1</v>
      </c>
      <c r="N29" s="26">
        <f>IF(M29,ROWS($M$15:M29),"")</f>
        <v>15</v>
      </c>
      <c r="O29" s="26">
        <f>IFERROR(SMALL($N$15:$N$114,ROWS($N$15:N29)),"")</f>
        <v>15</v>
      </c>
      <c r="P29" s="5" t="str">
        <f t="shared" si="2"/>
        <v>Name 15</v>
      </c>
      <c r="Q29" s="16">
        <f>IFERROR(INDEX(KPIData[],MATCH(P29,KPIData[Name],0),2),"")</f>
        <v>0.5</v>
      </c>
      <c r="R29" s="16">
        <f>IFERROR(INDEX(KPIData[],MATCH(P29,KPIData[Name],0),3),"")</f>
        <v>0.44</v>
      </c>
      <c r="S29" s="16">
        <f>IFERROR(INDEX(KPIData[],MATCH(P29,KPIData[Name],0),4),"")</f>
        <v>0.8</v>
      </c>
      <c r="T29" s="16">
        <f>IFERROR(INDEX(KPIData[],MATCH(P29,KPIData[Name],0),5),"")</f>
        <v>0.62</v>
      </c>
    </row>
    <row r="30" spans="1:26" x14ac:dyDescent="0.2">
      <c r="A30" s="40" t="s">
        <v>48</v>
      </c>
      <c r="B30" s="16">
        <f>INDEX(KPIData[],ROWS($A$15:A30),$B$8+1)</f>
        <v>0.66</v>
      </c>
      <c r="C30" s="16">
        <f>INDEX(KPIData[],ROWS($A$15:B30),$B$9+1)</f>
        <v>0.23</v>
      </c>
      <c r="L30" s="26">
        <f t="shared" si="0"/>
        <v>5</v>
      </c>
      <c r="M30" s="5" t="b">
        <f t="shared" si="1"/>
        <v>1</v>
      </c>
      <c r="N30" s="26">
        <f>IF(M30,ROWS($M$15:M30),"")</f>
        <v>16</v>
      </c>
      <c r="O30" s="26">
        <f>IFERROR(SMALL($N$15:$N$114,ROWS($N$15:N30)),"")</f>
        <v>16</v>
      </c>
      <c r="P30" s="5" t="str">
        <f t="shared" si="2"/>
        <v>Name 16</v>
      </c>
      <c r="Q30" s="16">
        <f>IFERROR(INDEX(KPIData[],MATCH(P30,KPIData[Name],0),2),"")</f>
        <v>0.42</v>
      </c>
      <c r="R30" s="16">
        <f>IFERROR(INDEX(KPIData[],MATCH(P30,KPIData[Name],0),3),"")</f>
        <v>0.66</v>
      </c>
      <c r="S30" s="16">
        <f>IFERROR(INDEX(KPIData[],MATCH(P30,KPIData[Name],0),4),"")</f>
        <v>0.23</v>
      </c>
      <c r="T30" s="16">
        <f>IFERROR(INDEX(KPIData[],MATCH(P30,KPIData[Name],0),5),"")</f>
        <v>0.28999999999999998</v>
      </c>
    </row>
    <row r="31" spans="1:26" x14ac:dyDescent="0.2">
      <c r="A31" s="40" t="s">
        <v>49</v>
      </c>
      <c r="B31" s="16">
        <f>INDEX(KPIData[],ROWS($A$15:A31),$B$8+1)</f>
        <v>0.82000000000000006</v>
      </c>
      <c r="C31" s="16">
        <f>INDEX(KPIData[],ROWS($A$15:B31),$B$9+1)</f>
        <v>0.45</v>
      </c>
      <c r="L31" s="26">
        <f t="shared" si="0"/>
        <v>5</v>
      </c>
      <c r="M31" s="5" t="b">
        <f t="shared" si="1"/>
        <v>1</v>
      </c>
      <c r="N31" s="26">
        <f>IF(M31,ROWS($M$15:M31),"")</f>
        <v>17</v>
      </c>
      <c r="O31" s="26">
        <f>IFERROR(SMALL($N$15:$N$114,ROWS($N$15:N31)),"")</f>
        <v>17</v>
      </c>
      <c r="P31" s="5" t="str">
        <f t="shared" si="2"/>
        <v>Name 17</v>
      </c>
      <c r="Q31" s="16">
        <f>IFERROR(INDEX(KPIData[],MATCH(P31,KPIData[Name],0),2),"")</f>
        <v>0.92</v>
      </c>
      <c r="R31" s="16">
        <f>IFERROR(INDEX(KPIData[],MATCH(P31,KPIData[Name],0),3),"")</f>
        <v>0.82000000000000006</v>
      </c>
      <c r="S31" s="16">
        <f>IFERROR(INDEX(KPIData[],MATCH(P31,KPIData[Name],0),4),"")</f>
        <v>0.45</v>
      </c>
      <c r="T31" s="16">
        <f>IFERROR(INDEX(KPIData[],MATCH(P31,KPIData[Name],0),5),"")</f>
        <v>0.71</v>
      </c>
    </row>
    <row r="32" spans="1:26" x14ac:dyDescent="0.2">
      <c r="A32" s="40" t="s">
        <v>50</v>
      </c>
      <c r="B32" s="16">
        <f>INDEX(KPIData[],ROWS($A$15:A32),$B$8+1)</f>
        <v>0.43</v>
      </c>
      <c r="C32" s="16">
        <f>INDEX(KPIData[],ROWS($A$15:B32),$B$9+1)</f>
        <v>0.19</v>
      </c>
      <c r="L32" s="26">
        <f t="shared" si="0"/>
        <v>4</v>
      </c>
      <c r="M32" s="5" t="b">
        <f t="shared" si="1"/>
        <v>1</v>
      </c>
      <c r="N32" s="26">
        <f>IF(M32,ROWS($M$15:M32),"")</f>
        <v>18</v>
      </c>
      <c r="O32" s="26">
        <f>IFERROR(SMALL($N$15:$N$114,ROWS($N$15:N32)),"")</f>
        <v>18</v>
      </c>
      <c r="P32" s="5" t="str">
        <f t="shared" si="2"/>
        <v>Name 18</v>
      </c>
      <c r="Q32" s="16">
        <f>IFERROR(INDEX(KPIData[],MATCH(P32,KPIData[Name],0),2),"")</f>
        <v>0.27</v>
      </c>
      <c r="R32" s="16">
        <f>IFERROR(INDEX(KPIData[],MATCH(P32,KPIData[Name],0),3),"")</f>
        <v>0.43</v>
      </c>
      <c r="S32" s="16">
        <f>IFERROR(INDEX(KPIData[],MATCH(P32,KPIData[Name],0),4),"")</f>
        <v>0.19</v>
      </c>
      <c r="T32" s="16">
        <f>IFERROR(INDEX(KPIData[],MATCH(P32,KPIData[Name],0),5),"")</f>
        <v>0.32</v>
      </c>
    </row>
    <row r="33" spans="1:20" x14ac:dyDescent="0.2">
      <c r="A33" s="40" t="s">
        <v>51</v>
      </c>
      <c r="B33" s="16">
        <f>INDEX(KPIData[],ROWS($A$15:A33),$B$8+1)</f>
        <v>0.23</v>
      </c>
      <c r="C33" s="16">
        <f>INDEX(KPIData[],ROWS($A$15:B33),$B$9+1)</f>
        <v>0.65</v>
      </c>
      <c r="L33" s="26">
        <f t="shared" si="0"/>
        <v>2</v>
      </c>
      <c r="M33" s="5" t="b">
        <f t="shared" si="1"/>
        <v>1</v>
      </c>
      <c r="N33" s="26">
        <f>IF(M33,ROWS($M$15:M33),"")</f>
        <v>19</v>
      </c>
      <c r="O33" s="26">
        <f>IFERROR(SMALL($N$15:$N$114,ROWS($N$15:N33)),"")</f>
        <v>19</v>
      </c>
      <c r="P33" s="5" t="str">
        <f t="shared" si="2"/>
        <v>Name 19</v>
      </c>
      <c r="Q33" s="16">
        <f>IFERROR(INDEX(KPIData[],MATCH(P33,KPIData[Name],0),2),"")</f>
        <v>0.23</v>
      </c>
      <c r="R33" s="16">
        <f>IFERROR(INDEX(KPIData[],MATCH(P33,KPIData[Name],0),3),"")</f>
        <v>0.23</v>
      </c>
      <c r="S33" s="16">
        <f>IFERROR(INDEX(KPIData[],MATCH(P33,KPIData[Name],0),4),"")</f>
        <v>0.65</v>
      </c>
      <c r="T33" s="16">
        <f>IFERROR(INDEX(KPIData[],MATCH(P33,KPIData[Name],0),5),"")</f>
        <v>0.8</v>
      </c>
    </row>
    <row r="34" spans="1:20" x14ac:dyDescent="0.2">
      <c r="A34" s="40" t="s">
        <v>52</v>
      </c>
      <c r="B34" s="16">
        <f>INDEX(KPIData[],ROWS($A$15:A34),$B$8+1)</f>
        <v>0.28999999999999998</v>
      </c>
      <c r="C34" s="16">
        <f>INDEX(KPIData[],ROWS($A$15:B34),$B$9+1)</f>
        <v>0.28000000000000003</v>
      </c>
      <c r="L34" s="26">
        <f t="shared" si="0"/>
        <v>4</v>
      </c>
      <c r="M34" s="5" t="b">
        <f t="shared" si="1"/>
        <v>1</v>
      </c>
      <c r="N34" s="26">
        <f>IF(M34,ROWS($M$15:M34),"")</f>
        <v>20</v>
      </c>
      <c r="O34" s="26">
        <f>IFERROR(SMALL($N$15:$N$114,ROWS($N$15:N34)),"")</f>
        <v>20</v>
      </c>
      <c r="P34" s="5" t="str">
        <f t="shared" si="2"/>
        <v>Name 20</v>
      </c>
      <c r="Q34" s="16">
        <f>IFERROR(INDEX(KPIData[],MATCH(P34,KPIData[Name],0),2),"")</f>
        <v>0.72</v>
      </c>
      <c r="R34" s="16">
        <f>IFERROR(INDEX(KPIData[],MATCH(P34,KPIData[Name],0),3),"")</f>
        <v>0.28999999999999998</v>
      </c>
      <c r="S34" s="16">
        <f>IFERROR(INDEX(KPIData[],MATCH(P34,KPIData[Name],0),4),"")</f>
        <v>0.28000000000000003</v>
      </c>
      <c r="T34" s="16">
        <f>IFERROR(INDEX(KPIData[],MATCH(P34,KPIData[Name],0),5),"")</f>
        <v>0.87</v>
      </c>
    </row>
    <row r="35" spans="1:20" x14ac:dyDescent="0.2">
      <c r="A35" s="40" t="s">
        <v>53</v>
      </c>
      <c r="B35" s="16">
        <f>INDEX(KPIData[],ROWS($A$15:A35),$B$8+1)</f>
        <v>0.4</v>
      </c>
      <c r="C35" s="16">
        <f>INDEX(KPIData[],ROWS($A$15:B35),$B$9+1)</f>
        <v>0.54</v>
      </c>
      <c r="L35" s="26">
        <f t="shared" si="0"/>
        <v>2</v>
      </c>
      <c r="M35" s="5" t="b">
        <f t="shared" si="1"/>
        <v>1</v>
      </c>
      <c r="N35" s="26">
        <f>IF(M35,ROWS($M$15:M35),"")</f>
        <v>21</v>
      </c>
      <c r="O35" s="26">
        <f>IFERROR(SMALL($N$15:$N$114,ROWS($N$15:N35)),"")</f>
        <v>21</v>
      </c>
      <c r="P35" s="5" t="str">
        <f t="shared" si="2"/>
        <v>Name 21</v>
      </c>
      <c r="Q35" s="16">
        <f>IFERROR(INDEX(KPIData[],MATCH(P35,KPIData[Name],0),2),"")</f>
        <v>0.59</v>
      </c>
      <c r="R35" s="16">
        <f>IFERROR(INDEX(KPIData[],MATCH(P35,KPIData[Name],0),3),"")</f>
        <v>0.4</v>
      </c>
      <c r="S35" s="16">
        <f>IFERROR(INDEX(KPIData[],MATCH(P35,KPIData[Name],0),4),"")</f>
        <v>0.54</v>
      </c>
      <c r="T35" s="16">
        <f>IFERROR(INDEX(KPIData[],MATCH(P35,KPIData[Name],0),5),"")</f>
        <v>0.43</v>
      </c>
    </row>
    <row r="36" spans="1:20" x14ac:dyDescent="0.2">
      <c r="A36" s="40" t="s">
        <v>54</v>
      </c>
      <c r="B36" s="16">
        <f>INDEX(KPIData[],ROWS($A$15:A36),$B$8+1)</f>
        <v>0.33</v>
      </c>
      <c r="C36" s="16">
        <f>INDEX(KPIData[],ROWS($A$15:B36),$B$9+1)</f>
        <v>0.15</v>
      </c>
      <c r="L36" s="26">
        <f t="shared" si="0"/>
        <v>4</v>
      </c>
      <c r="M36" s="5" t="b">
        <f t="shared" si="1"/>
        <v>1</v>
      </c>
      <c r="N36" s="26">
        <f>IF(M36,ROWS($M$15:M36),"")</f>
        <v>22</v>
      </c>
      <c r="O36" s="26">
        <f>IFERROR(SMALL($N$15:$N$114,ROWS($N$15:N36)),"")</f>
        <v>22</v>
      </c>
      <c r="P36" s="5" t="str">
        <f t="shared" si="2"/>
        <v>Name 22</v>
      </c>
      <c r="Q36" s="16">
        <f>IFERROR(INDEX(KPIData[],MATCH(P36,KPIData[Name],0),2),"")</f>
        <v>0.82000000000000006</v>
      </c>
      <c r="R36" s="16">
        <f>IFERROR(INDEX(KPIData[],MATCH(P36,KPIData[Name],0),3),"")</f>
        <v>0.33</v>
      </c>
      <c r="S36" s="16">
        <f>IFERROR(INDEX(KPIData[],MATCH(P36,KPIData[Name],0),4),"")</f>
        <v>0.15</v>
      </c>
      <c r="T36" s="16">
        <f>IFERROR(INDEX(KPIData[],MATCH(P36,KPIData[Name],0),5),"")</f>
        <v>0.91</v>
      </c>
    </row>
    <row r="37" spans="1:20" x14ac:dyDescent="0.2">
      <c r="A37" s="40" t="s">
        <v>55</v>
      </c>
      <c r="B37" s="16">
        <f>INDEX(KPIData[],ROWS($A$15:A37),$B$8+1)</f>
        <v>0.37</v>
      </c>
      <c r="C37" s="16">
        <f>INDEX(KPIData[],ROWS($A$15:B37),$B$9+1)</f>
        <v>0.75</v>
      </c>
      <c r="L37" s="26">
        <f t="shared" si="0"/>
        <v>2</v>
      </c>
      <c r="M37" s="5" t="b">
        <f t="shared" si="1"/>
        <v>1</v>
      </c>
      <c r="N37" s="26">
        <f>IF(M37,ROWS($M$15:M37),"")</f>
        <v>23</v>
      </c>
      <c r="O37" s="26">
        <f>IFERROR(SMALL($N$15:$N$114,ROWS($N$15:N37)),"")</f>
        <v>23</v>
      </c>
      <c r="P37" s="5" t="str">
        <f t="shared" si="2"/>
        <v>Name 23</v>
      </c>
      <c r="Q37" s="16">
        <f>IFERROR(INDEX(KPIData[],MATCH(P37,KPIData[Name],0),2),"")</f>
        <v>0.67</v>
      </c>
      <c r="R37" s="16">
        <f>IFERROR(INDEX(KPIData[],MATCH(P37,KPIData[Name],0),3),"")</f>
        <v>0.37</v>
      </c>
      <c r="S37" s="16">
        <f>IFERROR(INDEX(KPIData[],MATCH(P37,KPIData[Name],0),4),"")</f>
        <v>0.75</v>
      </c>
      <c r="T37" s="16">
        <f>IFERROR(INDEX(KPIData[],MATCH(P37,KPIData[Name],0),5),"")</f>
        <v>0.4</v>
      </c>
    </row>
    <row r="38" spans="1:20" x14ac:dyDescent="0.2">
      <c r="A38" s="40" t="s">
        <v>56</v>
      </c>
      <c r="B38" s="16">
        <f>INDEX(KPIData[],ROWS($A$15:A38),$B$8+1)</f>
        <v>0.79</v>
      </c>
      <c r="C38" s="16">
        <f>INDEX(KPIData[],ROWS($A$15:B38),$B$9+1)</f>
        <v>0.3</v>
      </c>
      <c r="L38" s="26">
        <f t="shared" si="0"/>
        <v>5</v>
      </c>
      <c r="M38" s="5" t="b">
        <f t="shared" si="1"/>
        <v>1</v>
      </c>
      <c r="N38" s="26">
        <f>IF(M38,ROWS($M$15:M38),"")</f>
        <v>24</v>
      </c>
      <c r="O38" s="26">
        <f>IFERROR(SMALL($N$15:$N$114,ROWS($N$15:N38)),"")</f>
        <v>24</v>
      </c>
      <c r="P38" s="5" t="str">
        <f t="shared" si="2"/>
        <v>Name 24</v>
      </c>
      <c r="Q38" s="16">
        <f>IFERROR(INDEX(KPIData[],MATCH(P38,KPIData[Name],0),2),"")</f>
        <v>0.67</v>
      </c>
      <c r="R38" s="16">
        <f>IFERROR(INDEX(KPIData[],MATCH(P38,KPIData[Name],0),3),"")</f>
        <v>0.79</v>
      </c>
      <c r="S38" s="16">
        <f>IFERROR(INDEX(KPIData[],MATCH(P38,KPIData[Name],0),4),"")</f>
        <v>0.3</v>
      </c>
      <c r="T38" s="16">
        <f>IFERROR(INDEX(KPIData[],MATCH(P38,KPIData[Name],0),5),"")</f>
        <v>0.68</v>
      </c>
    </row>
    <row r="39" spans="1:20" x14ac:dyDescent="0.2">
      <c r="A39" s="40" t="s">
        <v>57</v>
      </c>
      <c r="B39" s="16">
        <f>INDEX(KPIData[],ROWS($A$15:A39),$B$8+1)</f>
        <v>0.18</v>
      </c>
      <c r="C39" s="16">
        <f>INDEX(KPIData[],ROWS($A$15:B39),$B$9+1)</f>
        <v>0.76</v>
      </c>
      <c r="L39" s="26">
        <f t="shared" si="0"/>
        <v>2</v>
      </c>
      <c r="M39" s="5" t="b">
        <f t="shared" si="1"/>
        <v>1</v>
      </c>
      <c r="N39" s="26">
        <f>IF(M39,ROWS($M$15:M39),"")</f>
        <v>25</v>
      </c>
      <c r="O39" s="26">
        <f>IFERROR(SMALL($N$15:$N$114,ROWS($N$15:N39)),"")</f>
        <v>25</v>
      </c>
      <c r="P39" s="5" t="str">
        <f t="shared" si="2"/>
        <v>Name 25</v>
      </c>
      <c r="Q39" s="16">
        <f>IFERROR(INDEX(KPIData[],MATCH(P39,KPIData[Name],0),2),"")</f>
        <v>0.95000000000000007</v>
      </c>
      <c r="R39" s="16">
        <f>IFERROR(INDEX(KPIData[],MATCH(P39,KPIData[Name],0),3),"")</f>
        <v>0.18</v>
      </c>
      <c r="S39" s="16">
        <f>IFERROR(INDEX(KPIData[],MATCH(P39,KPIData[Name],0),4),"")</f>
        <v>0.76</v>
      </c>
      <c r="T39" s="16">
        <f>IFERROR(INDEX(KPIData[],MATCH(P39,KPIData[Name],0),5),"")</f>
        <v>0.48</v>
      </c>
    </row>
    <row r="40" spans="1:20" x14ac:dyDescent="0.2">
      <c r="A40" s="40" t="s">
        <v>58</v>
      </c>
      <c r="B40" s="16">
        <f>INDEX(KPIData[],ROWS($A$15:A40),$B$8+1)</f>
        <v>0.82000000000000006</v>
      </c>
      <c r="C40" s="16">
        <f>INDEX(KPIData[],ROWS($A$15:B40),$B$9+1)</f>
        <v>0.27</v>
      </c>
      <c r="L40" s="26">
        <f t="shared" si="0"/>
        <v>5</v>
      </c>
      <c r="M40" s="5" t="b">
        <f t="shared" si="1"/>
        <v>1</v>
      </c>
      <c r="N40" s="26">
        <f>IF(M40,ROWS($M$15:M40),"")</f>
        <v>26</v>
      </c>
      <c r="O40" s="26">
        <f>IFERROR(SMALL($N$15:$N$114,ROWS($N$15:N40)),"")</f>
        <v>26</v>
      </c>
      <c r="P40" s="5" t="str">
        <f t="shared" si="2"/>
        <v>Name 26</v>
      </c>
      <c r="Q40" s="16">
        <f>IFERROR(INDEX(KPIData[],MATCH(P40,KPIData[Name],0),2),"")</f>
        <v>0.55000000000000004</v>
      </c>
      <c r="R40" s="16">
        <f>IFERROR(INDEX(KPIData[],MATCH(P40,KPIData[Name],0),3),"")</f>
        <v>0.82000000000000006</v>
      </c>
      <c r="S40" s="16">
        <f>IFERROR(INDEX(KPIData[],MATCH(P40,KPIData[Name],0),4),"")</f>
        <v>0.27</v>
      </c>
      <c r="T40" s="16">
        <f>IFERROR(INDEX(KPIData[],MATCH(P40,KPIData[Name],0),5),"")</f>
        <v>0.28999999999999998</v>
      </c>
    </row>
    <row r="41" spans="1:20" x14ac:dyDescent="0.2">
      <c r="A41" s="40" t="s">
        <v>59</v>
      </c>
      <c r="B41" s="16">
        <f>INDEX(KPIData[],ROWS($A$15:A41),$B$8+1)</f>
        <v>0.6</v>
      </c>
      <c r="C41" s="16">
        <f>INDEX(KPIData[],ROWS($A$15:B41),$B$9+1)</f>
        <v>0.31</v>
      </c>
      <c r="L41" s="26">
        <f t="shared" si="0"/>
        <v>5</v>
      </c>
      <c r="M41" s="5" t="b">
        <f t="shared" si="1"/>
        <v>1</v>
      </c>
      <c r="N41" s="26">
        <f>IF(M41,ROWS($M$15:M41),"")</f>
        <v>27</v>
      </c>
      <c r="O41" s="26">
        <f>IFERROR(SMALL($N$15:$N$114,ROWS($N$15:N41)),"")</f>
        <v>27</v>
      </c>
      <c r="P41" s="5" t="str">
        <f t="shared" si="2"/>
        <v>Name 27</v>
      </c>
      <c r="Q41" s="16">
        <f>IFERROR(INDEX(KPIData[],MATCH(P41,KPIData[Name],0),2),"")</f>
        <v>0.35000000000000003</v>
      </c>
      <c r="R41" s="16">
        <f>IFERROR(INDEX(KPIData[],MATCH(P41,KPIData[Name],0),3),"")</f>
        <v>0.6</v>
      </c>
      <c r="S41" s="16">
        <f>IFERROR(INDEX(KPIData[],MATCH(P41,KPIData[Name],0),4),"")</f>
        <v>0.31</v>
      </c>
      <c r="T41" s="16">
        <f>IFERROR(INDEX(KPIData[],MATCH(P41,KPIData[Name],0),5),"")</f>
        <v>0.45</v>
      </c>
    </row>
    <row r="42" spans="1:20" x14ac:dyDescent="0.2">
      <c r="A42" s="40" t="s">
        <v>60</v>
      </c>
      <c r="B42" s="16">
        <f>INDEX(KPIData[],ROWS($A$15:A42),$B$8+1)</f>
        <v>0.32</v>
      </c>
      <c r="C42" s="16">
        <f>INDEX(KPIData[],ROWS($A$15:B42),$B$9+1)</f>
        <v>0.65</v>
      </c>
      <c r="L42" s="26">
        <f t="shared" si="0"/>
        <v>2</v>
      </c>
      <c r="M42" s="5" t="b">
        <f t="shared" si="1"/>
        <v>1</v>
      </c>
      <c r="N42" s="26">
        <f>IF(M42,ROWS($M$15:M42),"")</f>
        <v>28</v>
      </c>
      <c r="O42" s="26">
        <f>IFERROR(SMALL($N$15:$N$114,ROWS($N$15:N42)),"")</f>
        <v>28</v>
      </c>
      <c r="P42" s="5" t="str">
        <f t="shared" si="2"/>
        <v>Name 28</v>
      </c>
      <c r="Q42" s="16">
        <f>IFERROR(INDEX(KPIData[],MATCH(P42,KPIData[Name],0),2),"")</f>
        <v>0.87</v>
      </c>
      <c r="R42" s="16">
        <f>IFERROR(INDEX(KPIData[],MATCH(P42,KPIData[Name],0),3),"")</f>
        <v>0.32</v>
      </c>
      <c r="S42" s="16">
        <f>IFERROR(INDEX(KPIData[],MATCH(P42,KPIData[Name],0),4),"")</f>
        <v>0.65</v>
      </c>
      <c r="T42" s="16">
        <f>IFERROR(INDEX(KPIData[],MATCH(P42,KPIData[Name],0),5),"")</f>
        <v>0.41000000000000003</v>
      </c>
    </row>
    <row r="43" spans="1:20" x14ac:dyDescent="0.2">
      <c r="A43" s="40" t="s">
        <v>61</v>
      </c>
      <c r="B43" s="16">
        <f>INDEX(KPIData[],ROWS($A$15:A43),$B$8+1)</f>
        <v>0.37</v>
      </c>
      <c r="C43" s="16">
        <f>INDEX(KPIData[],ROWS($A$15:B43),$B$9+1)</f>
        <v>0.15</v>
      </c>
      <c r="L43" s="26">
        <f t="shared" si="0"/>
        <v>4</v>
      </c>
      <c r="M43" s="5" t="b">
        <f t="shared" si="1"/>
        <v>1</v>
      </c>
      <c r="N43" s="26">
        <f>IF(M43,ROWS($M$15:M43),"")</f>
        <v>29</v>
      </c>
      <c r="O43" s="26">
        <f>IFERROR(SMALL($N$15:$N$114,ROWS($N$15:N43)),"")</f>
        <v>29</v>
      </c>
      <c r="P43" s="5" t="str">
        <f t="shared" si="2"/>
        <v>Name 29</v>
      </c>
      <c r="Q43" s="16">
        <f>IFERROR(INDEX(KPIData[],MATCH(P43,KPIData[Name],0),2),"")</f>
        <v>0.19</v>
      </c>
      <c r="R43" s="16">
        <f>IFERROR(INDEX(KPIData[],MATCH(P43,KPIData[Name],0),3),"")</f>
        <v>0.37</v>
      </c>
      <c r="S43" s="16">
        <f>IFERROR(INDEX(KPIData[],MATCH(P43,KPIData[Name],0),4),"")</f>
        <v>0.15</v>
      </c>
      <c r="T43" s="16">
        <f>IFERROR(INDEX(KPIData[],MATCH(P43,KPIData[Name],0),5),"")</f>
        <v>0.95000000000000007</v>
      </c>
    </row>
    <row r="44" spans="1:20" x14ac:dyDescent="0.2">
      <c r="A44" s="40" t="s">
        <v>62</v>
      </c>
      <c r="B44" s="16">
        <f>INDEX(KPIData[],ROWS($A$15:A44),$B$8+1)</f>
        <v>0.61</v>
      </c>
      <c r="C44" s="16">
        <f>INDEX(KPIData[],ROWS($A$15:B44),$B$9+1)</f>
        <v>0.91</v>
      </c>
      <c r="L44" s="26">
        <f t="shared" si="0"/>
        <v>3</v>
      </c>
      <c r="M44" s="5" t="b">
        <f t="shared" si="1"/>
        <v>1</v>
      </c>
      <c r="N44" s="26">
        <f>IF(M44,ROWS($M$15:M44),"")</f>
        <v>30</v>
      </c>
      <c r="O44" s="26">
        <f>IFERROR(SMALL($N$15:$N$114,ROWS($N$15:N44)),"")</f>
        <v>30</v>
      </c>
      <c r="P44" s="5" t="str">
        <f t="shared" si="2"/>
        <v>Name 30</v>
      </c>
      <c r="Q44" s="16">
        <f>IFERROR(INDEX(KPIData[],MATCH(P44,KPIData[Name],0),2),"")</f>
        <v>0.94000000000000006</v>
      </c>
      <c r="R44" s="16">
        <f>IFERROR(INDEX(KPIData[],MATCH(P44,KPIData[Name],0),3),"")</f>
        <v>0.61</v>
      </c>
      <c r="S44" s="16">
        <f>IFERROR(INDEX(KPIData[],MATCH(P44,KPIData[Name],0),4),"")</f>
        <v>0.91</v>
      </c>
      <c r="T44" s="16">
        <f>IFERROR(INDEX(KPIData[],MATCH(P44,KPIData[Name],0),5),"")</f>
        <v>0.3</v>
      </c>
    </row>
    <row r="45" spans="1:20" x14ac:dyDescent="0.2">
      <c r="A45" s="40" t="s">
        <v>63</v>
      </c>
      <c r="B45" s="16">
        <f>INDEX(KPIData[],ROWS($A$15:A45),$B$8+1)</f>
        <v>0.69000000000000006</v>
      </c>
      <c r="C45" s="16">
        <f>INDEX(KPIData[],ROWS($A$15:B45),$B$9+1)</f>
        <v>0.71</v>
      </c>
      <c r="L45" s="26">
        <f t="shared" si="0"/>
        <v>3</v>
      </c>
      <c r="M45" s="5" t="b">
        <f t="shared" si="1"/>
        <v>1</v>
      </c>
      <c r="N45" s="26">
        <f>IF(M45,ROWS($M$15:M45),"")</f>
        <v>31</v>
      </c>
      <c r="O45" s="26">
        <f>IFERROR(SMALL($N$15:$N$114,ROWS($N$15:N45)),"")</f>
        <v>31</v>
      </c>
      <c r="P45" s="5" t="str">
        <f t="shared" si="2"/>
        <v>Name 31</v>
      </c>
      <c r="Q45" s="16">
        <f>IFERROR(INDEX(KPIData[],MATCH(P45,KPIData[Name],0),2),"")</f>
        <v>0.27</v>
      </c>
      <c r="R45" s="16">
        <f>IFERROR(INDEX(KPIData[],MATCH(P45,KPIData[Name],0),3),"")</f>
        <v>0.69000000000000006</v>
      </c>
      <c r="S45" s="16">
        <f>IFERROR(INDEX(KPIData[],MATCH(P45,KPIData[Name],0),4),"")</f>
        <v>0.71</v>
      </c>
      <c r="T45" s="16">
        <f>IFERROR(INDEX(KPIData[],MATCH(P45,KPIData[Name],0),5),"")</f>
        <v>0.18</v>
      </c>
    </row>
    <row r="46" spans="1:20" x14ac:dyDescent="0.2">
      <c r="A46" s="40" t="s">
        <v>64</v>
      </c>
      <c r="B46" s="16">
        <f>INDEX(KPIData[],ROWS($A$15:A46),$B$8+1)</f>
        <v>0.48</v>
      </c>
      <c r="C46" s="16">
        <f>INDEX(KPIData[],ROWS($A$15:B46),$B$9+1)</f>
        <v>0.88</v>
      </c>
      <c r="L46" s="26">
        <f t="shared" si="0"/>
        <v>2</v>
      </c>
      <c r="M46" s="5" t="b">
        <f t="shared" si="1"/>
        <v>1</v>
      </c>
      <c r="N46" s="26">
        <f>IF(M46,ROWS($M$15:M46),"")</f>
        <v>32</v>
      </c>
      <c r="O46" s="26">
        <f>IFERROR(SMALL($N$15:$N$114,ROWS($N$15:N46)),"")</f>
        <v>32</v>
      </c>
      <c r="P46" s="5" t="str">
        <f t="shared" si="2"/>
        <v>Name 32</v>
      </c>
      <c r="Q46" s="16">
        <f>IFERROR(INDEX(KPIData[],MATCH(P46,KPIData[Name],0),2),"")</f>
        <v>0.47000000000000003</v>
      </c>
      <c r="R46" s="16">
        <f>IFERROR(INDEX(KPIData[],MATCH(P46,KPIData[Name],0),3),"")</f>
        <v>0.48</v>
      </c>
      <c r="S46" s="16">
        <f>IFERROR(INDEX(KPIData[],MATCH(P46,KPIData[Name],0),4),"")</f>
        <v>0.88</v>
      </c>
      <c r="T46" s="16">
        <f>IFERROR(INDEX(KPIData[],MATCH(P46,KPIData[Name],0),5),"")</f>
        <v>0.35000000000000003</v>
      </c>
    </row>
    <row r="47" spans="1:20" x14ac:dyDescent="0.2">
      <c r="A47" s="40" t="s">
        <v>65</v>
      </c>
      <c r="B47" s="16">
        <f>INDEX(KPIData[],ROWS($A$15:A47),$B$8+1)</f>
        <v>0.98</v>
      </c>
      <c r="C47" s="16">
        <f>INDEX(KPIData[],ROWS($A$15:B47),$B$9+1)</f>
        <v>0.71</v>
      </c>
      <c r="L47" s="26">
        <f t="shared" ref="L47:L78" si="3">IF(B47&gt;0.5,IF(C47&gt;0.5,3,5),IF(C47&gt;0.5,2,4))</f>
        <v>3</v>
      </c>
      <c r="M47" s="5" t="b">
        <f t="shared" si="1"/>
        <v>1</v>
      </c>
      <c r="N47" s="26">
        <f>IF(M47,ROWS($M$15:M47),"")</f>
        <v>33</v>
      </c>
      <c r="O47" s="26">
        <f>IFERROR(SMALL($N$15:$N$114,ROWS($N$15:N47)),"")</f>
        <v>33</v>
      </c>
      <c r="P47" s="5" t="str">
        <f t="shared" si="2"/>
        <v>Name 33</v>
      </c>
      <c r="Q47" s="16">
        <f>IFERROR(INDEX(KPIData[],MATCH(P47,KPIData[Name],0),2),"")</f>
        <v>0.43</v>
      </c>
      <c r="R47" s="16">
        <f>IFERROR(INDEX(KPIData[],MATCH(P47,KPIData[Name],0),3),"")</f>
        <v>0.98</v>
      </c>
      <c r="S47" s="16">
        <f>IFERROR(INDEX(KPIData[],MATCH(P47,KPIData[Name],0),4),"")</f>
        <v>0.71</v>
      </c>
      <c r="T47" s="16">
        <f>IFERROR(INDEX(KPIData[],MATCH(P47,KPIData[Name],0),5),"")</f>
        <v>0.35000000000000003</v>
      </c>
    </row>
    <row r="48" spans="1:20" x14ac:dyDescent="0.2">
      <c r="A48" s="40" t="s">
        <v>66</v>
      </c>
      <c r="B48" s="16">
        <f>INDEX(KPIData[],ROWS($A$15:A48),$B$8+1)</f>
        <v>0.4</v>
      </c>
      <c r="C48" s="16">
        <f>INDEX(KPIData[],ROWS($A$15:B48),$B$9+1)</f>
        <v>0.43</v>
      </c>
      <c r="L48" s="26">
        <f t="shared" si="3"/>
        <v>4</v>
      </c>
      <c r="M48" s="5" t="b">
        <f t="shared" si="1"/>
        <v>1</v>
      </c>
      <c r="N48" s="26">
        <f>IF(M48,ROWS($M$15:M48),"")</f>
        <v>34</v>
      </c>
      <c r="O48" s="26">
        <f>IFERROR(SMALL($N$15:$N$114,ROWS($N$15:N48)),"")</f>
        <v>34</v>
      </c>
      <c r="P48" s="5" t="str">
        <f t="shared" si="2"/>
        <v>Name 34</v>
      </c>
      <c r="Q48" s="16">
        <f>IFERROR(INDEX(KPIData[],MATCH(P48,KPIData[Name],0),2),"")</f>
        <v>0.48</v>
      </c>
      <c r="R48" s="16">
        <f>IFERROR(INDEX(KPIData[],MATCH(P48,KPIData[Name],0),3),"")</f>
        <v>0.4</v>
      </c>
      <c r="S48" s="16">
        <f>IFERROR(INDEX(KPIData[],MATCH(P48,KPIData[Name],0),4),"")</f>
        <v>0.43</v>
      </c>
      <c r="T48" s="16">
        <f>IFERROR(INDEX(KPIData[],MATCH(P48,KPIData[Name],0),5),"")</f>
        <v>0.63</v>
      </c>
    </row>
    <row r="49" spans="1:20" x14ac:dyDescent="0.2">
      <c r="A49" s="40" t="s">
        <v>67</v>
      </c>
      <c r="B49" s="16">
        <f>INDEX(KPIData[],ROWS($A$15:A49),$B$8+1)</f>
        <v>0.41000000000000003</v>
      </c>
      <c r="C49" s="16">
        <f>INDEX(KPIData[],ROWS($A$15:B49),$B$9+1)</f>
        <v>0.92</v>
      </c>
      <c r="L49" s="26">
        <f t="shared" si="3"/>
        <v>2</v>
      </c>
      <c r="M49" s="5" t="b">
        <f t="shared" si="1"/>
        <v>1</v>
      </c>
      <c r="N49" s="26">
        <f>IF(M49,ROWS($M$15:M49),"")</f>
        <v>35</v>
      </c>
      <c r="O49" s="26">
        <f>IFERROR(SMALL($N$15:$N$114,ROWS($N$15:N49)),"")</f>
        <v>35</v>
      </c>
      <c r="P49" s="5" t="str">
        <f t="shared" si="2"/>
        <v>Name 35</v>
      </c>
      <c r="Q49" s="16">
        <f>IFERROR(INDEX(KPIData[],MATCH(P49,KPIData[Name],0),2),"")</f>
        <v>0.92</v>
      </c>
      <c r="R49" s="16">
        <f>IFERROR(INDEX(KPIData[],MATCH(P49,KPIData[Name],0),3),"")</f>
        <v>0.41000000000000003</v>
      </c>
      <c r="S49" s="16">
        <f>IFERROR(INDEX(KPIData[],MATCH(P49,KPIData[Name],0),4),"")</f>
        <v>0.92</v>
      </c>
      <c r="T49" s="16">
        <f>IFERROR(INDEX(KPIData[],MATCH(P49,KPIData[Name],0),5),"")</f>
        <v>0.16</v>
      </c>
    </row>
    <row r="50" spans="1:20" x14ac:dyDescent="0.2">
      <c r="A50" s="40" t="s">
        <v>68</v>
      </c>
      <c r="B50" s="16">
        <f>INDEX(KPIData[],ROWS($A$15:A50),$B$8+1)</f>
        <v>0.92</v>
      </c>
      <c r="C50" s="16">
        <f>INDEX(KPIData[],ROWS($A$15:B50),$B$9+1)</f>
        <v>0.48</v>
      </c>
      <c r="L50" s="26">
        <f t="shared" si="3"/>
        <v>5</v>
      </c>
      <c r="M50" s="5" t="b">
        <f t="shared" si="1"/>
        <v>1</v>
      </c>
      <c r="N50" s="26">
        <f>IF(M50,ROWS($M$15:M50),"")</f>
        <v>36</v>
      </c>
      <c r="O50" s="26">
        <f>IFERROR(SMALL($N$15:$N$114,ROWS($N$15:N50)),"")</f>
        <v>36</v>
      </c>
      <c r="P50" s="5" t="str">
        <f t="shared" si="2"/>
        <v>Name 36</v>
      </c>
      <c r="Q50" s="16">
        <f>IFERROR(INDEX(KPIData[],MATCH(P50,KPIData[Name],0),2),"")</f>
        <v>0.26</v>
      </c>
      <c r="R50" s="16">
        <f>IFERROR(INDEX(KPIData[],MATCH(P50,KPIData[Name],0),3),"")</f>
        <v>0.92</v>
      </c>
      <c r="S50" s="16">
        <f>IFERROR(INDEX(KPIData[],MATCH(P50,KPIData[Name],0),4),"")</f>
        <v>0.48</v>
      </c>
      <c r="T50" s="16">
        <f>IFERROR(INDEX(KPIData[],MATCH(P50,KPIData[Name],0),5),"")</f>
        <v>0.44</v>
      </c>
    </row>
    <row r="51" spans="1:20" x14ac:dyDescent="0.2">
      <c r="A51" s="40" t="s">
        <v>69</v>
      </c>
      <c r="B51" s="16">
        <f>INDEX(KPIData[],ROWS($A$15:A51),$B$8+1)</f>
        <v>0.57000000000000006</v>
      </c>
      <c r="C51" s="16">
        <f>INDEX(KPIData[],ROWS($A$15:B51),$B$9+1)</f>
        <v>0.18</v>
      </c>
      <c r="L51" s="26">
        <f t="shared" si="3"/>
        <v>5</v>
      </c>
      <c r="M51" s="5" t="b">
        <f t="shared" si="1"/>
        <v>1</v>
      </c>
      <c r="N51" s="26">
        <f>IF(M51,ROWS($M$15:M51),"")</f>
        <v>37</v>
      </c>
      <c r="O51" s="26">
        <f>IFERROR(SMALL($N$15:$N$114,ROWS($N$15:N51)),"")</f>
        <v>37</v>
      </c>
      <c r="P51" s="5" t="str">
        <f t="shared" si="2"/>
        <v>Name 37</v>
      </c>
      <c r="Q51" s="16">
        <f>IFERROR(INDEX(KPIData[],MATCH(P51,KPIData[Name],0),2),"")</f>
        <v>0.96</v>
      </c>
      <c r="R51" s="16">
        <f>IFERROR(INDEX(KPIData[],MATCH(P51,KPIData[Name],0),3),"")</f>
        <v>0.57000000000000006</v>
      </c>
      <c r="S51" s="16">
        <f>IFERROR(INDEX(KPIData[],MATCH(P51,KPIData[Name],0),4),"")</f>
        <v>0.18</v>
      </c>
      <c r="T51" s="16">
        <f>IFERROR(INDEX(KPIData[],MATCH(P51,KPIData[Name],0),5),"")</f>
        <v>0.2</v>
      </c>
    </row>
    <row r="52" spans="1:20" x14ac:dyDescent="0.2">
      <c r="A52" s="40" t="s">
        <v>70</v>
      </c>
      <c r="B52" s="16">
        <f>INDEX(KPIData[],ROWS($A$15:A52),$B$8+1)</f>
        <v>0.78</v>
      </c>
      <c r="C52" s="16">
        <f>INDEX(KPIData[],ROWS($A$15:B52),$B$9+1)</f>
        <v>0.68</v>
      </c>
      <c r="L52" s="26">
        <f t="shared" si="3"/>
        <v>3</v>
      </c>
      <c r="M52" s="5" t="b">
        <f t="shared" si="1"/>
        <v>1</v>
      </c>
      <c r="N52" s="26">
        <f>IF(M52,ROWS($M$15:M52),"")</f>
        <v>38</v>
      </c>
      <c r="O52" s="26">
        <f>IFERROR(SMALL($N$15:$N$114,ROWS($N$15:N52)),"")</f>
        <v>38</v>
      </c>
      <c r="P52" s="5" t="str">
        <f t="shared" si="2"/>
        <v>Name 38</v>
      </c>
      <c r="Q52" s="16">
        <f>IFERROR(INDEX(KPIData[],MATCH(P52,KPIData[Name],0),2),"")</f>
        <v>0.36</v>
      </c>
      <c r="R52" s="16">
        <f>IFERROR(INDEX(KPIData[],MATCH(P52,KPIData[Name],0),3),"")</f>
        <v>0.78</v>
      </c>
      <c r="S52" s="16">
        <f>IFERROR(INDEX(KPIData[],MATCH(P52,KPIData[Name],0),4),"")</f>
        <v>0.68</v>
      </c>
      <c r="T52" s="16">
        <f>IFERROR(INDEX(KPIData[],MATCH(P52,KPIData[Name],0),5),"")</f>
        <v>0.65</v>
      </c>
    </row>
    <row r="53" spans="1:20" x14ac:dyDescent="0.2">
      <c r="A53" s="40" t="s">
        <v>71</v>
      </c>
      <c r="B53" s="16">
        <f>INDEX(KPIData[],ROWS($A$15:A53),$B$8+1)</f>
        <v>0.26</v>
      </c>
      <c r="C53" s="16">
        <f>INDEX(KPIData[],ROWS($A$15:B53),$B$9+1)</f>
        <v>0.51</v>
      </c>
      <c r="L53" s="26">
        <f t="shared" si="3"/>
        <v>2</v>
      </c>
      <c r="M53" s="5" t="b">
        <f t="shared" si="1"/>
        <v>1</v>
      </c>
      <c r="N53" s="26">
        <f>IF(M53,ROWS($M$15:M53),"")</f>
        <v>39</v>
      </c>
      <c r="O53" s="26">
        <f>IFERROR(SMALL($N$15:$N$114,ROWS($N$15:N53)),"")</f>
        <v>39</v>
      </c>
      <c r="P53" s="5" t="str">
        <f t="shared" si="2"/>
        <v>Name 39</v>
      </c>
      <c r="Q53" s="16">
        <f>IFERROR(INDEX(KPIData[],MATCH(P53,KPIData[Name],0),2),"")</f>
        <v>0.28999999999999998</v>
      </c>
      <c r="R53" s="16">
        <f>IFERROR(INDEX(KPIData[],MATCH(P53,KPIData[Name],0),3),"")</f>
        <v>0.26</v>
      </c>
      <c r="S53" s="16">
        <f>IFERROR(INDEX(KPIData[],MATCH(P53,KPIData[Name],0),4),"")</f>
        <v>0.51</v>
      </c>
      <c r="T53" s="16">
        <f>IFERROR(INDEX(KPIData[],MATCH(P53,KPIData[Name],0),5),"")</f>
        <v>0.62</v>
      </c>
    </row>
    <row r="54" spans="1:20" x14ac:dyDescent="0.2">
      <c r="A54" s="40" t="s">
        <v>72</v>
      </c>
      <c r="B54" s="16">
        <f>INDEX(KPIData[],ROWS($A$15:A54),$B$8+1)</f>
        <v>0.53</v>
      </c>
      <c r="C54" s="16">
        <f>INDEX(KPIData[],ROWS($A$15:B54),$B$9+1)</f>
        <v>0.89</v>
      </c>
      <c r="L54" s="26">
        <f t="shared" si="3"/>
        <v>3</v>
      </c>
      <c r="M54" s="5" t="b">
        <f t="shared" si="1"/>
        <v>1</v>
      </c>
      <c r="N54" s="26">
        <f>IF(M54,ROWS($M$15:M54),"")</f>
        <v>40</v>
      </c>
      <c r="O54" s="26">
        <f>IFERROR(SMALL($N$15:$N$114,ROWS($N$15:N54)),"")</f>
        <v>40</v>
      </c>
      <c r="P54" s="5" t="str">
        <f t="shared" si="2"/>
        <v>Name 40</v>
      </c>
      <c r="Q54" s="16">
        <f>IFERROR(INDEX(KPIData[],MATCH(P54,KPIData[Name],0),2),"")</f>
        <v>0.57000000000000006</v>
      </c>
      <c r="R54" s="16">
        <f>IFERROR(INDEX(KPIData[],MATCH(P54,KPIData[Name],0),3),"")</f>
        <v>0.53</v>
      </c>
      <c r="S54" s="16">
        <f>IFERROR(INDEX(KPIData[],MATCH(P54,KPIData[Name],0),4),"")</f>
        <v>0.89</v>
      </c>
      <c r="T54" s="16">
        <f>IFERROR(INDEX(KPIData[],MATCH(P54,KPIData[Name],0),5),"")</f>
        <v>0.49</v>
      </c>
    </row>
    <row r="55" spans="1:20" x14ac:dyDescent="0.2">
      <c r="A55" s="40" t="s">
        <v>73</v>
      </c>
      <c r="B55" s="16">
        <f>INDEX(KPIData[],ROWS($A$15:A55),$B$8+1)</f>
        <v>0.66</v>
      </c>
      <c r="C55" s="16">
        <f>INDEX(KPIData[],ROWS($A$15:B55),$B$9+1)</f>
        <v>0.17</v>
      </c>
      <c r="L55" s="26">
        <f t="shared" si="3"/>
        <v>5</v>
      </c>
      <c r="M55" s="5" t="b">
        <f t="shared" si="1"/>
        <v>1</v>
      </c>
      <c r="N55" s="26">
        <f>IF(M55,ROWS($M$15:M55),"")</f>
        <v>41</v>
      </c>
      <c r="O55" s="26">
        <f>IFERROR(SMALL($N$15:$N$114,ROWS($N$15:N55)),"")</f>
        <v>41</v>
      </c>
      <c r="P55" s="5" t="str">
        <f t="shared" si="2"/>
        <v>Name 41</v>
      </c>
      <c r="Q55" s="16">
        <f>IFERROR(INDEX(KPIData[],MATCH(P55,KPIData[Name],0),2),"")</f>
        <v>0.57999999999999996</v>
      </c>
      <c r="R55" s="16">
        <f>IFERROR(INDEX(KPIData[],MATCH(P55,KPIData[Name],0),3),"")</f>
        <v>0.66</v>
      </c>
      <c r="S55" s="16">
        <f>IFERROR(INDEX(KPIData[],MATCH(P55,KPIData[Name],0),4),"")</f>
        <v>0.17</v>
      </c>
      <c r="T55" s="16">
        <f>IFERROR(INDEX(KPIData[],MATCH(P55,KPIData[Name],0),5),"")</f>
        <v>0.24</v>
      </c>
    </row>
    <row r="56" spans="1:20" x14ac:dyDescent="0.2">
      <c r="A56" s="40" t="s">
        <v>74</v>
      </c>
      <c r="B56" s="16">
        <f>INDEX(KPIData[],ROWS($A$15:A56),$B$8+1)</f>
        <v>0.24</v>
      </c>
      <c r="C56" s="16">
        <f>INDEX(KPIData[],ROWS($A$15:B56),$B$9+1)</f>
        <v>0.31</v>
      </c>
      <c r="L56" s="26">
        <f t="shared" si="3"/>
        <v>4</v>
      </c>
      <c r="M56" s="5" t="b">
        <f t="shared" si="1"/>
        <v>1</v>
      </c>
      <c r="N56" s="26">
        <f>IF(M56,ROWS($M$15:M56),"")</f>
        <v>42</v>
      </c>
      <c r="O56" s="26">
        <f>IFERROR(SMALL($N$15:$N$114,ROWS($N$15:N56)),"")</f>
        <v>42</v>
      </c>
      <c r="P56" s="5" t="str">
        <f t="shared" si="2"/>
        <v>Name 42</v>
      </c>
      <c r="Q56" s="16">
        <f>IFERROR(INDEX(KPIData[],MATCH(P56,KPIData[Name],0),2),"")</f>
        <v>0.15</v>
      </c>
      <c r="R56" s="16">
        <f>IFERROR(INDEX(KPIData[],MATCH(P56,KPIData[Name],0),3),"")</f>
        <v>0.24</v>
      </c>
      <c r="S56" s="16">
        <f>IFERROR(INDEX(KPIData[],MATCH(P56,KPIData[Name],0),4),"")</f>
        <v>0.31</v>
      </c>
      <c r="T56" s="16">
        <f>IFERROR(INDEX(KPIData[],MATCH(P56,KPIData[Name],0),5),"")</f>
        <v>0.47000000000000003</v>
      </c>
    </row>
    <row r="57" spans="1:20" x14ac:dyDescent="0.2">
      <c r="A57" s="40" t="s">
        <v>75</v>
      </c>
      <c r="B57" s="16">
        <f>INDEX(KPIData[],ROWS($A$15:A57),$B$8+1)</f>
        <v>0.91</v>
      </c>
      <c r="C57" s="16">
        <f>INDEX(KPIData[],ROWS($A$15:B57),$B$9+1)</f>
        <v>0.48</v>
      </c>
      <c r="L57" s="26">
        <f t="shared" si="3"/>
        <v>5</v>
      </c>
      <c r="M57" s="5" t="b">
        <f t="shared" si="1"/>
        <v>1</v>
      </c>
      <c r="N57" s="26">
        <f>IF(M57,ROWS($M$15:M57),"")</f>
        <v>43</v>
      </c>
      <c r="O57" s="26">
        <f>IFERROR(SMALL($N$15:$N$114,ROWS($N$15:N57)),"")</f>
        <v>43</v>
      </c>
      <c r="P57" s="5" t="str">
        <f t="shared" si="2"/>
        <v>Name 43</v>
      </c>
      <c r="Q57" s="16">
        <f>IFERROR(INDEX(KPIData[],MATCH(P57,KPIData[Name],0),2),"")</f>
        <v>0.34</v>
      </c>
      <c r="R57" s="16">
        <f>IFERROR(INDEX(KPIData[],MATCH(P57,KPIData[Name],0),3),"")</f>
        <v>0.91</v>
      </c>
      <c r="S57" s="16">
        <f>IFERROR(INDEX(KPIData[],MATCH(P57,KPIData[Name],0),4),"")</f>
        <v>0.48</v>
      </c>
      <c r="T57" s="16">
        <f>IFERROR(INDEX(KPIData[],MATCH(P57,KPIData[Name],0),5),"")</f>
        <v>0.28000000000000003</v>
      </c>
    </row>
    <row r="58" spans="1:20" x14ac:dyDescent="0.2">
      <c r="A58" s="40" t="s">
        <v>76</v>
      </c>
      <c r="B58" s="16">
        <f>INDEX(KPIData[],ROWS($A$15:A58),$B$8+1)</f>
        <v>0.27</v>
      </c>
      <c r="C58" s="16">
        <f>INDEX(KPIData[],ROWS($A$15:B58),$B$9+1)</f>
        <v>0.8</v>
      </c>
      <c r="L58" s="26">
        <f t="shared" si="3"/>
        <v>2</v>
      </c>
      <c r="M58" s="5" t="b">
        <f t="shared" si="1"/>
        <v>1</v>
      </c>
      <c r="N58" s="26">
        <f>IF(M58,ROWS($M$15:M58),"")</f>
        <v>44</v>
      </c>
      <c r="O58" s="26">
        <f>IFERROR(SMALL($N$15:$N$114,ROWS($N$15:N58)),"")</f>
        <v>44</v>
      </c>
      <c r="P58" s="5" t="str">
        <f t="shared" si="2"/>
        <v>Name 44</v>
      </c>
      <c r="Q58" s="16">
        <f>IFERROR(INDEX(KPIData[],MATCH(P58,KPIData[Name],0),2),"")</f>
        <v>0.64</v>
      </c>
      <c r="R58" s="16">
        <f>IFERROR(INDEX(KPIData[],MATCH(P58,KPIData[Name],0),3),"")</f>
        <v>0.27</v>
      </c>
      <c r="S58" s="16">
        <f>IFERROR(INDEX(KPIData[],MATCH(P58,KPIData[Name],0),4),"")</f>
        <v>0.8</v>
      </c>
      <c r="T58" s="16">
        <f>IFERROR(INDEX(KPIData[],MATCH(P58,KPIData[Name],0),5),"")</f>
        <v>0.54</v>
      </c>
    </row>
    <row r="59" spans="1:20" x14ac:dyDescent="0.2">
      <c r="A59" s="40" t="s">
        <v>77</v>
      </c>
      <c r="B59" s="16">
        <f>INDEX(KPIData[],ROWS($A$15:A59),$B$8+1)</f>
        <v>0.57000000000000006</v>
      </c>
      <c r="C59" s="16">
        <f>INDEX(KPIData[],ROWS($A$15:B59),$B$9+1)</f>
        <v>0.78</v>
      </c>
      <c r="L59" s="26">
        <f t="shared" si="3"/>
        <v>3</v>
      </c>
      <c r="M59" s="5" t="b">
        <f t="shared" si="1"/>
        <v>1</v>
      </c>
      <c r="N59" s="26">
        <f>IF(M59,ROWS($M$15:M59),"")</f>
        <v>45</v>
      </c>
      <c r="O59" s="26">
        <f>IFERROR(SMALL($N$15:$N$114,ROWS($N$15:N59)),"")</f>
        <v>45</v>
      </c>
      <c r="P59" s="5" t="str">
        <f t="shared" si="2"/>
        <v>Name 45</v>
      </c>
      <c r="Q59" s="16">
        <f>IFERROR(INDEX(KPIData[],MATCH(P59,KPIData[Name],0),2),"")</f>
        <v>0.35000000000000003</v>
      </c>
      <c r="R59" s="16">
        <f>IFERROR(INDEX(KPIData[],MATCH(P59,KPIData[Name],0),3),"")</f>
        <v>0.57000000000000006</v>
      </c>
      <c r="S59" s="16">
        <f>IFERROR(INDEX(KPIData[],MATCH(P59,KPIData[Name],0),4),"")</f>
        <v>0.78</v>
      </c>
      <c r="T59" s="16">
        <f>IFERROR(INDEX(KPIData[],MATCH(P59,KPIData[Name],0),5),"")</f>
        <v>0.37</v>
      </c>
    </row>
    <row r="60" spans="1:20" x14ac:dyDescent="0.2">
      <c r="A60" s="40" t="s">
        <v>78</v>
      </c>
      <c r="B60" s="16">
        <f>INDEX(KPIData[],ROWS($A$15:A60),$B$8+1)</f>
        <v>0.97</v>
      </c>
      <c r="C60" s="16">
        <f>INDEX(KPIData[],ROWS($A$15:B60),$B$9+1)</f>
        <v>0.18</v>
      </c>
      <c r="L60" s="26">
        <f t="shared" si="3"/>
        <v>5</v>
      </c>
      <c r="M60" s="5" t="b">
        <f t="shared" si="1"/>
        <v>1</v>
      </c>
      <c r="N60" s="26">
        <f>IF(M60,ROWS($M$15:M60),"")</f>
        <v>46</v>
      </c>
      <c r="O60" s="26">
        <f>IFERROR(SMALL($N$15:$N$114,ROWS($N$15:N60)),"")</f>
        <v>46</v>
      </c>
      <c r="P60" s="5" t="str">
        <f t="shared" si="2"/>
        <v>Name 46</v>
      </c>
      <c r="Q60" s="16">
        <f>IFERROR(INDEX(KPIData[],MATCH(P60,KPIData[Name],0),2),"")</f>
        <v>0.51</v>
      </c>
      <c r="R60" s="16">
        <f>IFERROR(INDEX(KPIData[],MATCH(P60,KPIData[Name],0),3),"")</f>
        <v>0.97</v>
      </c>
      <c r="S60" s="16">
        <f>IFERROR(INDEX(KPIData[],MATCH(P60,KPIData[Name],0),4),"")</f>
        <v>0.18</v>
      </c>
      <c r="T60" s="16">
        <f>IFERROR(INDEX(KPIData[],MATCH(P60,KPIData[Name],0),5),"")</f>
        <v>0.66</v>
      </c>
    </row>
    <row r="61" spans="1:20" x14ac:dyDescent="0.2">
      <c r="A61" s="40" t="s">
        <v>79</v>
      </c>
      <c r="B61" s="16">
        <f>INDEX(KPIData[],ROWS($A$15:A61),$B$8+1)</f>
        <v>0.47000000000000003</v>
      </c>
      <c r="C61" s="16">
        <f>INDEX(KPIData[],ROWS($A$15:B61),$B$9+1)</f>
        <v>0.18</v>
      </c>
      <c r="L61" s="26">
        <f t="shared" si="3"/>
        <v>4</v>
      </c>
      <c r="M61" s="5" t="b">
        <f t="shared" si="1"/>
        <v>1</v>
      </c>
      <c r="N61" s="26">
        <f>IF(M61,ROWS($M$15:M61),"")</f>
        <v>47</v>
      </c>
      <c r="O61" s="26">
        <f>IFERROR(SMALL($N$15:$N$114,ROWS($N$15:N61)),"")</f>
        <v>47</v>
      </c>
      <c r="P61" s="5" t="str">
        <f t="shared" si="2"/>
        <v>Name 47</v>
      </c>
      <c r="Q61" s="16">
        <f>IFERROR(INDEX(KPIData[],MATCH(P61,KPIData[Name],0),2),"")</f>
        <v>0.24</v>
      </c>
      <c r="R61" s="16">
        <f>IFERROR(INDEX(KPIData[],MATCH(P61,KPIData[Name],0),3),"")</f>
        <v>0.47000000000000003</v>
      </c>
      <c r="S61" s="16">
        <f>IFERROR(INDEX(KPIData[],MATCH(P61,KPIData[Name],0),4),"")</f>
        <v>0.18</v>
      </c>
      <c r="T61" s="16">
        <f>IFERROR(INDEX(KPIData[],MATCH(P61,KPIData[Name],0),5),"")</f>
        <v>0.52</v>
      </c>
    </row>
    <row r="62" spans="1:20" x14ac:dyDescent="0.2">
      <c r="A62" s="40" t="s">
        <v>80</v>
      </c>
      <c r="B62" s="16">
        <f>INDEX(KPIData[],ROWS($A$15:A62),$B$8+1)</f>
        <v>0.67</v>
      </c>
      <c r="C62" s="16">
        <f>INDEX(KPIData[],ROWS($A$15:B62),$B$9+1)</f>
        <v>0.21</v>
      </c>
      <c r="L62" s="26">
        <f t="shared" si="3"/>
        <v>5</v>
      </c>
      <c r="M62" s="5" t="b">
        <f t="shared" si="1"/>
        <v>1</v>
      </c>
      <c r="N62" s="26">
        <f>IF(M62,ROWS($M$15:M62),"")</f>
        <v>48</v>
      </c>
      <c r="O62" s="26">
        <f>IFERROR(SMALL($N$15:$N$114,ROWS($N$15:N62)),"")</f>
        <v>48</v>
      </c>
      <c r="P62" s="5" t="str">
        <f t="shared" si="2"/>
        <v>Name 48</v>
      </c>
      <c r="Q62" s="16">
        <f>IFERROR(INDEX(KPIData[],MATCH(P62,KPIData[Name],0),2),"")</f>
        <v>0.6</v>
      </c>
      <c r="R62" s="16">
        <f>IFERROR(INDEX(KPIData[],MATCH(P62,KPIData[Name],0),3),"")</f>
        <v>0.67</v>
      </c>
      <c r="S62" s="16">
        <f>IFERROR(INDEX(KPIData[],MATCH(P62,KPIData[Name],0),4),"")</f>
        <v>0.21</v>
      </c>
      <c r="T62" s="16">
        <f>IFERROR(INDEX(KPIData[],MATCH(P62,KPIData[Name],0),5),"")</f>
        <v>0.36</v>
      </c>
    </row>
    <row r="63" spans="1:20" x14ac:dyDescent="0.2">
      <c r="A63" s="40" t="s">
        <v>81</v>
      </c>
      <c r="B63" s="16">
        <f>INDEX(KPIData[],ROWS($A$15:A63),$B$8+1)</f>
        <v>0.38</v>
      </c>
      <c r="C63" s="16">
        <f>INDEX(KPIData[],ROWS($A$15:B63),$B$9+1)</f>
        <v>0.91</v>
      </c>
      <c r="L63" s="26">
        <f t="shared" si="3"/>
        <v>2</v>
      </c>
      <c r="M63" s="5" t="b">
        <f t="shared" si="1"/>
        <v>1</v>
      </c>
      <c r="N63" s="26">
        <f>IF(M63,ROWS($M$15:M63),"")</f>
        <v>49</v>
      </c>
      <c r="O63" s="26">
        <f>IFERROR(SMALL($N$15:$N$114,ROWS($N$15:N63)),"")</f>
        <v>49</v>
      </c>
      <c r="P63" s="5" t="str">
        <f t="shared" si="2"/>
        <v>Name 49</v>
      </c>
      <c r="Q63" s="16">
        <f>IFERROR(INDEX(KPIData[],MATCH(P63,KPIData[Name],0),2),"")</f>
        <v>0.25</v>
      </c>
      <c r="R63" s="16">
        <f>IFERROR(INDEX(KPIData[],MATCH(P63,KPIData[Name],0),3),"")</f>
        <v>0.38</v>
      </c>
      <c r="S63" s="16">
        <f>IFERROR(INDEX(KPIData[],MATCH(P63,KPIData[Name],0),4),"")</f>
        <v>0.91</v>
      </c>
      <c r="T63" s="16">
        <f>IFERROR(INDEX(KPIData[],MATCH(P63,KPIData[Name],0),5),"")</f>
        <v>0.24</v>
      </c>
    </row>
    <row r="64" spans="1:20" x14ac:dyDescent="0.2">
      <c r="A64" s="40" t="s">
        <v>82</v>
      </c>
      <c r="B64" s="16">
        <f>INDEX(KPIData[],ROWS($A$15:A64),$B$8+1)</f>
        <v>0.57999999999999996</v>
      </c>
      <c r="C64" s="16">
        <f>INDEX(KPIData[],ROWS($A$15:B64),$B$9+1)</f>
        <v>0.39</v>
      </c>
      <c r="L64" s="26">
        <f t="shared" si="3"/>
        <v>5</v>
      </c>
      <c r="M64" s="5" t="b">
        <f t="shared" si="1"/>
        <v>1</v>
      </c>
      <c r="N64" s="26">
        <f>IF(M64,ROWS($M$15:M64),"")</f>
        <v>50</v>
      </c>
      <c r="O64" s="26">
        <f>IFERROR(SMALL($N$15:$N$114,ROWS($N$15:N64)),"")</f>
        <v>50</v>
      </c>
      <c r="P64" s="5" t="str">
        <f t="shared" si="2"/>
        <v>Name 50</v>
      </c>
      <c r="Q64" s="16">
        <f>IFERROR(INDEX(KPIData[],MATCH(P64,KPIData[Name],0),2),"")</f>
        <v>0.76</v>
      </c>
      <c r="R64" s="16">
        <f>IFERROR(INDEX(KPIData[],MATCH(P64,KPIData[Name],0),3),"")</f>
        <v>0.57999999999999996</v>
      </c>
      <c r="S64" s="16">
        <f>IFERROR(INDEX(KPIData[],MATCH(P64,KPIData[Name],0),4),"")</f>
        <v>0.39</v>
      </c>
      <c r="T64" s="16">
        <f>IFERROR(INDEX(KPIData[],MATCH(P64,KPIData[Name],0),5),"")</f>
        <v>0.33</v>
      </c>
    </row>
    <row r="65" spans="1:20" x14ac:dyDescent="0.2">
      <c r="A65" s="40" t="s">
        <v>83</v>
      </c>
      <c r="B65" s="16">
        <f>INDEX(KPIData[],ROWS($A$15:A65),$B$8+1)</f>
        <v>0.45</v>
      </c>
      <c r="C65" s="16">
        <f>INDEX(KPIData[],ROWS($A$15:B65),$B$9+1)</f>
        <v>0.99</v>
      </c>
      <c r="L65" s="26">
        <f t="shared" si="3"/>
        <v>2</v>
      </c>
      <c r="M65" s="5" t="b">
        <f t="shared" si="1"/>
        <v>1</v>
      </c>
      <c r="N65" s="26">
        <f>IF(M65,ROWS($M$15:M65),"")</f>
        <v>51</v>
      </c>
      <c r="O65" s="26">
        <f>IFERROR(SMALL($N$15:$N$114,ROWS($N$15:N65)),"")</f>
        <v>51</v>
      </c>
      <c r="P65" s="5" t="str">
        <f t="shared" si="2"/>
        <v>Name 51</v>
      </c>
      <c r="Q65" s="16">
        <f>IFERROR(INDEX(KPIData[],MATCH(P65,KPIData[Name],0),2),"")</f>
        <v>0.81</v>
      </c>
      <c r="R65" s="16">
        <f>IFERROR(INDEX(KPIData[],MATCH(P65,KPIData[Name],0),3),"")</f>
        <v>0.45</v>
      </c>
      <c r="S65" s="16">
        <f>IFERROR(INDEX(KPIData[],MATCH(P65,KPIData[Name],0),4),"")</f>
        <v>0.99</v>
      </c>
      <c r="T65" s="16">
        <f>IFERROR(INDEX(KPIData[],MATCH(P65,KPIData[Name],0),5),"")</f>
        <v>0.15</v>
      </c>
    </row>
    <row r="66" spans="1:20" x14ac:dyDescent="0.2">
      <c r="A66" s="40" t="s">
        <v>84</v>
      </c>
      <c r="B66" s="16">
        <f>INDEX(KPIData[],ROWS($A$15:A66),$B$8+1)</f>
        <v>0.73</v>
      </c>
      <c r="C66" s="16">
        <f>INDEX(KPIData[],ROWS($A$15:B66),$B$9+1)</f>
        <v>0.61</v>
      </c>
      <c r="L66" s="26">
        <f t="shared" si="3"/>
        <v>3</v>
      </c>
      <c r="M66" s="5" t="b">
        <f t="shared" si="1"/>
        <v>1</v>
      </c>
      <c r="N66" s="26">
        <f>IF(M66,ROWS($M$15:M66),"")</f>
        <v>52</v>
      </c>
      <c r="O66" s="26">
        <f>IFERROR(SMALL($N$15:$N$114,ROWS($N$15:N66)),"")</f>
        <v>52</v>
      </c>
      <c r="P66" s="5" t="str">
        <f t="shared" si="2"/>
        <v>Name 52</v>
      </c>
      <c r="Q66" s="16">
        <f>IFERROR(INDEX(KPIData[],MATCH(P66,KPIData[Name],0),2),"")</f>
        <v>0.44</v>
      </c>
      <c r="R66" s="16">
        <f>IFERROR(INDEX(KPIData[],MATCH(P66,KPIData[Name],0),3),"")</f>
        <v>0.73</v>
      </c>
      <c r="S66" s="16">
        <f>IFERROR(INDEX(KPIData[],MATCH(P66,KPIData[Name],0),4),"")</f>
        <v>0.61</v>
      </c>
      <c r="T66" s="16">
        <f>IFERROR(INDEX(KPIData[],MATCH(P66,KPIData[Name],0),5),"")</f>
        <v>0.97</v>
      </c>
    </row>
    <row r="67" spans="1:20" x14ac:dyDescent="0.2">
      <c r="A67" s="40" t="s">
        <v>85</v>
      </c>
      <c r="B67" s="16">
        <f>INDEX(KPIData[],ROWS($A$15:A67),$B$8+1)</f>
        <v>0.89</v>
      </c>
      <c r="C67" s="16">
        <f>INDEX(KPIData[],ROWS($A$15:B67),$B$9+1)</f>
        <v>0.68</v>
      </c>
      <c r="L67" s="26">
        <f t="shared" si="3"/>
        <v>3</v>
      </c>
      <c r="M67" s="5" t="b">
        <f t="shared" si="1"/>
        <v>1</v>
      </c>
      <c r="N67" s="26">
        <f>IF(M67,ROWS($M$15:M67),"")</f>
        <v>53</v>
      </c>
      <c r="O67" s="26">
        <f>IFERROR(SMALL($N$15:$N$114,ROWS($N$15:N67)),"")</f>
        <v>53</v>
      </c>
      <c r="P67" s="5" t="str">
        <f t="shared" si="2"/>
        <v>Name 53</v>
      </c>
      <c r="Q67" s="16">
        <f>IFERROR(INDEX(KPIData[],MATCH(P67,KPIData[Name],0),2),"")</f>
        <v>0.19</v>
      </c>
      <c r="R67" s="16">
        <f>IFERROR(INDEX(KPIData[],MATCH(P67,KPIData[Name],0),3),"")</f>
        <v>0.89</v>
      </c>
      <c r="S67" s="16">
        <f>IFERROR(INDEX(KPIData[],MATCH(P67,KPIData[Name],0),4),"")</f>
        <v>0.68</v>
      </c>
      <c r="T67" s="16">
        <f>IFERROR(INDEX(KPIData[],MATCH(P67,KPIData[Name],0),5),"")</f>
        <v>0.81</v>
      </c>
    </row>
    <row r="68" spans="1:20" x14ac:dyDescent="0.2">
      <c r="A68" s="40" t="s">
        <v>86</v>
      </c>
      <c r="B68" s="16">
        <f>INDEX(KPIData[],ROWS($A$15:A68),$B$8+1)</f>
        <v>0.46</v>
      </c>
      <c r="C68" s="16">
        <f>INDEX(KPIData[],ROWS($A$15:B68),$B$9+1)</f>
        <v>0.87</v>
      </c>
      <c r="L68" s="26">
        <f t="shared" si="3"/>
        <v>2</v>
      </c>
      <c r="M68" s="5" t="b">
        <f t="shared" si="1"/>
        <v>1</v>
      </c>
      <c r="N68" s="26">
        <f>IF(M68,ROWS($M$15:M68),"")</f>
        <v>54</v>
      </c>
      <c r="O68" s="26">
        <f>IFERROR(SMALL($N$15:$N$114,ROWS($N$15:N68)),"")</f>
        <v>54</v>
      </c>
      <c r="P68" s="5" t="str">
        <f t="shared" si="2"/>
        <v>Name 54</v>
      </c>
      <c r="Q68" s="16">
        <f>IFERROR(INDEX(KPIData[],MATCH(P68,KPIData[Name],0),2),"")</f>
        <v>0.31</v>
      </c>
      <c r="R68" s="16">
        <f>IFERROR(INDEX(KPIData[],MATCH(P68,KPIData[Name],0),3),"")</f>
        <v>0.46</v>
      </c>
      <c r="S68" s="16">
        <f>IFERROR(INDEX(KPIData[],MATCH(P68,KPIData[Name],0),4),"")</f>
        <v>0.87</v>
      </c>
      <c r="T68" s="16">
        <f>IFERROR(INDEX(KPIData[],MATCH(P68,KPIData[Name],0),5),"")</f>
        <v>0.67</v>
      </c>
    </row>
    <row r="69" spans="1:20" x14ac:dyDescent="0.2">
      <c r="A69" s="40" t="s">
        <v>87</v>
      </c>
      <c r="B69" s="16">
        <f>INDEX(KPIData[],ROWS($A$15:A69),$B$8+1)</f>
        <v>0.8</v>
      </c>
      <c r="C69" s="16">
        <f>INDEX(KPIData[],ROWS($A$15:B69),$B$9+1)</f>
        <v>0.86</v>
      </c>
      <c r="L69" s="26">
        <f t="shared" si="3"/>
        <v>3</v>
      </c>
      <c r="M69" s="5" t="b">
        <f t="shared" si="1"/>
        <v>1</v>
      </c>
      <c r="N69" s="26">
        <f>IF(M69,ROWS($M$15:M69),"")</f>
        <v>55</v>
      </c>
      <c r="O69" s="26">
        <f>IFERROR(SMALL($N$15:$N$114,ROWS($N$15:N69)),"")</f>
        <v>55</v>
      </c>
      <c r="P69" s="5" t="str">
        <f t="shared" si="2"/>
        <v>Name 55</v>
      </c>
      <c r="Q69" s="16">
        <f>IFERROR(INDEX(KPIData[],MATCH(P69,KPIData[Name],0),2),"")</f>
        <v>0.35000000000000003</v>
      </c>
      <c r="R69" s="16">
        <f>IFERROR(INDEX(KPIData[],MATCH(P69,KPIData[Name],0),3),"")</f>
        <v>0.8</v>
      </c>
      <c r="S69" s="16">
        <f>IFERROR(INDEX(KPIData[],MATCH(P69,KPIData[Name],0),4),"")</f>
        <v>0.86</v>
      </c>
      <c r="T69" s="16">
        <f>IFERROR(INDEX(KPIData[],MATCH(P69,KPIData[Name],0),5),"")</f>
        <v>0.28000000000000003</v>
      </c>
    </row>
    <row r="70" spans="1:20" x14ac:dyDescent="0.2">
      <c r="A70" s="40" t="s">
        <v>88</v>
      </c>
      <c r="B70" s="16">
        <f>INDEX(KPIData[],ROWS($A$15:A70),$B$8+1)</f>
        <v>0.57999999999999996</v>
      </c>
      <c r="C70" s="16">
        <f>INDEX(KPIData[],ROWS($A$15:B70),$B$9+1)</f>
        <v>0.63</v>
      </c>
      <c r="L70" s="26">
        <f t="shared" si="3"/>
        <v>3</v>
      </c>
      <c r="M70" s="5" t="b">
        <f t="shared" si="1"/>
        <v>1</v>
      </c>
      <c r="N70" s="26">
        <f>IF(M70,ROWS($M$15:M70),"")</f>
        <v>56</v>
      </c>
      <c r="O70" s="26">
        <f>IFERROR(SMALL($N$15:$N$114,ROWS($N$15:N70)),"")</f>
        <v>56</v>
      </c>
      <c r="P70" s="5" t="str">
        <f t="shared" si="2"/>
        <v>Name 56</v>
      </c>
      <c r="Q70" s="16">
        <f>IFERROR(INDEX(KPIData[],MATCH(P70,KPIData[Name],0),2),"")</f>
        <v>0.27</v>
      </c>
      <c r="R70" s="16">
        <f>IFERROR(INDEX(KPIData[],MATCH(P70,KPIData[Name],0),3),"")</f>
        <v>0.57999999999999996</v>
      </c>
      <c r="S70" s="16">
        <f>IFERROR(INDEX(KPIData[],MATCH(P70,KPIData[Name],0),4),"")</f>
        <v>0.63</v>
      </c>
      <c r="T70" s="16">
        <f>IFERROR(INDEX(KPIData[],MATCH(P70,KPIData[Name],0),5),"")</f>
        <v>0.28999999999999998</v>
      </c>
    </row>
    <row r="71" spans="1:20" x14ac:dyDescent="0.2">
      <c r="A71" s="40" t="s">
        <v>89</v>
      </c>
      <c r="B71" s="16">
        <f>INDEX(KPIData[],ROWS($A$15:A71),$B$8+1)</f>
        <v>0.6</v>
      </c>
      <c r="C71" s="16">
        <f>INDEX(KPIData[],ROWS($A$15:B71),$B$9+1)</f>
        <v>0.25</v>
      </c>
      <c r="L71" s="26">
        <f t="shared" si="3"/>
        <v>5</v>
      </c>
      <c r="M71" s="5" t="b">
        <f t="shared" si="1"/>
        <v>1</v>
      </c>
      <c r="N71" s="26">
        <f>IF(M71,ROWS($M$15:M71),"")</f>
        <v>57</v>
      </c>
      <c r="O71" s="26">
        <f>IFERROR(SMALL($N$15:$N$114,ROWS($N$15:N71)),"")</f>
        <v>57</v>
      </c>
      <c r="P71" s="5" t="str">
        <f t="shared" si="2"/>
        <v>Name 57</v>
      </c>
      <c r="Q71" s="16">
        <f>IFERROR(INDEX(KPIData[],MATCH(P71,KPIData[Name],0),2),"")</f>
        <v>0.31</v>
      </c>
      <c r="R71" s="16">
        <f>IFERROR(INDEX(KPIData[],MATCH(P71,KPIData[Name],0),3),"")</f>
        <v>0.6</v>
      </c>
      <c r="S71" s="16">
        <f>IFERROR(INDEX(KPIData[],MATCH(P71,KPIData[Name],0),4),"")</f>
        <v>0.25</v>
      </c>
      <c r="T71" s="16">
        <f>IFERROR(INDEX(KPIData[],MATCH(P71,KPIData[Name],0),5),"")</f>
        <v>0.63</v>
      </c>
    </row>
    <row r="72" spans="1:20" x14ac:dyDescent="0.2">
      <c r="A72" s="40" t="s">
        <v>90</v>
      </c>
      <c r="B72" s="16">
        <f>INDEX(KPIData[],ROWS($A$15:A72),$B$8+1)</f>
        <v>0.98</v>
      </c>
      <c r="C72" s="16">
        <f>INDEX(KPIData[],ROWS($A$15:B72),$B$9+1)</f>
        <v>0.84</v>
      </c>
      <c r="L72" s="26">
        <f t="shared" si="3"/>
        <v>3</v>
      </c>
      <c r="M72" s="5" t="b">
        <f t="shared" si="1"/>
        <v>1</v>
      </c>
      <c r="N72" s="26">
        <f>IF(M72,ROWS($M$15:M72),"")</f>
        <v>58</v>
      </c>
      <c r="O72" s="26">
        <f>IFERROR(SMALL($N$15:$N$114,ROWS($N$15:N72)),"")</f>
        <v>58</v>
      </c>
      <c r="P72" s="5" t="str">
        <f t="shared" si="2"/>
        <v>Name 58</v>
      </c>
      <c r="Q72" s="16">
        <f>IFERROR(INDEX(KPIData[],MATCH(P72,KPIData[Name],0),2),"")</f>
        <v>0.64</v>
      </c>
      <c r="R72" s="16">
        <f>IFERROR(INDEX(KPIData[],MATCH(P72,KPIData[Name],0),3),"")</f>
        <v>0.98</v>
      </c>
      <c r="S72" s="16">
        <f>IFERROR(INDEX(KPIData[],MATCH(P72,KPIData[Name],0),4),"")</f>
        <v>0.84</v>
      </c>
      <c r="T72" s="16">
        <f>IFERROR(INDEX(KPIData[],MATCH(P72,KPIData[Name],0),5),"")</f>
        <v>0.41000000000000003</v>
      </c>
    </row>
    <row r="73" spans="1:20" x14ac:dyDescent="0.2">
      <c r="A73" s="40" t="s">
        <v>91</v>
      </c>
      <c r="B73" s="16">
        <f>INDEX(KPIData[],ROWS($A$15:A73),$B$8+1)</f>
        <v>0.93</v>
      </c>
      <c r="C73" s="16">
        <f>INDEX(KPIData[],ROWS($A$15:B73),$B$9+1)</f>
        <v>0.47000000000000003</v>
      </c>
      <c r="L73" s="26">
        <f t="shared" si="3"/>
        <v>5</v>
      </c>
      <c r="M73" s="5" t="b">
        <f t="shared" si="1"/>
        <v>1</v>
      </c>
      <c r="N73" s="26">
        <f>IF(M73,ROWS($M$15:M73),"")</f>
        <v>59</v>
      </c>
      <c r="O73" s="26">
        <f>IFERROR(SMALL($N$15:$N$114,ROWS($N$15:N73)),"")</f>
        <v>59</v>
      </c>
      <c r="P73" s="5" t="str">
        <f t="shared" si="2"/>
        <v>Name 59</v>
      </c>
      <c r="Q73" s="16">
        <f>IFERROR(INDEX(KPIData[],MATCH(P73,KPIData[Name],0),2),"")</f>
        <v>0.66</v>
      </c>
      <c r="R73" s="16">
        <f>IFERROR(INDEX(KPIData[],MATCH(P73,KPIData[Name],0),3),"")</f>
        <v>0.93</v>
      </c>
      <c r="S73" s="16">
        <f>IFERROR(INDEX(KPIData[],MATCH(P73,KPIData[Name],0),4),"")</f>
        <v>0.47000000000000003</v>
      </c>
      <c r="T73" s="16">
        <f>IFERROR(INDEX(KPIData[],MATCH(P73,KPIData[Name],0),5),"")</f>
        <v>0.28999999999999998</v>
      </c>
    </row>
    <row r="74" spans="1:20" x14ac:dyDescent="0.2">
      <c r="A74" s="40" t="s">
        <v>92</v>
      </c>
      <c r="B74" s="16">
        <f>INDEX(KPIData[],ROWS($A$15:A74),$B$8+1)</f>
        <v>0.16</v>
      </c>
      <c r="C74" s="16">
        <f>INDEX(KPIData[],ROWS($A$15:B74),$B$9+1)</f>
        <v>0.45</v>
      </c>
      <c r="L74" s="26">
        <f t="shared" si="3"/>
        <v>4</v>
      </c>
      <c r="M74" s="5" t="b">
        <f t="shared" si="1"/>
        <v>1</v>
      </c>
      <c r="N74" s="26">
        <f>IF(M74,ROWS($M$15:M74),"")</f>
        <v>60</v>
      </c>
      <c r="O74" s="26">
        <f>IFERROR(SMALL($N$15:$N$114,ROWS($N$15:N74)),"")</f>
        <v>60</v>
      </c>
      <c r="P74" s="5" t="str">
        <f t="shared" si="2"/>
        <v>Name 60</v>
      </c>
      <c r="Q74" s="16">
        <f>IFERROR(INDEX(KPIData[],MATCH(P74,KPIData[Name],0),2),"")</f>
        <v>0.3</v>
      </c>
      <c r="R74" s="16">
        <f>IFERROR(INDEX(KPIData[],MATCH(P74,KPIData[Name],0),3),"")</f>
        <v>0.16</v>
      </c>
      <c r="S74" s="16">
        <f>IFERROR(INDEX(KPIData[],MATCH(P74,KPIData[Name],0),4),"")</f>
        <v>0.45</v>
      </c>
      <c r="T74" s="16">
        <f>IFERROR(INDEX(KPIData[],MATCH(P74,KPIData[Name],0),5),"")</f>
        <v>0.52</v>
      </c>
    </row>
    <row r="75" spans="1:20" x14ac:dyDescent="0.2">
      <c r="A75" s="40" t="s">
        <v>93</v>
      </c>
      <c r="B75" s="16">
        <f>INDEX(KPIData[],ROWS($A$15:A75),$B$8+1)</f>
        <v>0.28999999999999998</v>
      </c>
      <c r="C75" s="16">
        <f>INDEX(KPIData[],ROWS($A$15:B75),$B$9+1)</f>
        <v>0.49</v>
      </c>
      <c r="L75" s="26">
        <f t="shared" si="3"/>
        <v>4</v>
      </c>
      <c r="M75" s="5" t="b">
        <f t="shared" si="1"/>
        <v>1</v>
      </c>
      <c r="N75" s="26">
        <f>IF(M75,ROWS($M$15:M75),"")</f>
        <v>61</v>
      </c>
      <c r="O75" s="26">
        <f>IFERROR(SMALL($N$15:$N$114,ROWS($N$15:N75)),"")</f>
        <v>61</v>
      </c>
      <c r="P75" s="5" t="str">
        <f t="shared" si="2"/>
        <v>Name 61</v>
      </c>
      <c r="Q75" s="16">
        <f>IFERROR(INDEX(KPIData[],MATCH(P75,KPIData[Name],0),2),"")</f>
        <v>0.39</v>
      </c>
      <c r="R75" s="16">
        <f>IFERROR(INDEX(KPIData[],MATCH(P75,KPIData[Name],0),3),"")</f>
        <v>0.28999999999999998</v>
      </c>
      <c r="S75" s="16">
        <f>IFERROR(INDEX(KPIData[],MATCH(P75,KPIData[Name],0),4),"")</f>
        <v>0.49</v>
      </c>
      <c r="T75" s="16">
        <f>IFERROR(INDEX(KPIData[],MATCH(P75,KPIData[Name],0),5),"")</f>
        <v>0.17</v>
      </c>
    </row>
    <row r="76" spans="1:20" x14ac:dyDescent="0.2">
      <c r="A76" s="40" t="s">
        <v>94</v>
      </c>
      <c r="B76" s="16">
        <f>INDEX(KPIData[],ROWS($A$15:A76),$B$8+1)</f>
        <v>0.16</v>
      </c>
      <c r="C76" s="16">
        <f>INDEX(KPIData[],ROWS($A$15:B76),$B$9+1)</f>
        <v>0.15</v>
      </c>
      <c r="L76" s="26">
        <f t="shared" si="3"/>
        <v>4</v>
      </c>
      <c r="M76" s="5" t="b">
        <f t="shared" si="1"/>
        <v>1</v>
      </c>
      <c r="N76" s="26">
        <f>IF(M76,ROWS($M$15:M76),"")</f>
        <v>62</v>
      </c>
      <c r="O76" s="26">
        <f>IFERROR(SMALL($N$15:$N$114,ROWS($N$15:N76)),"")</f>
        <v>62</v>
      </c>
      <c r="P76" s="5" t="str">
        <f t="shared" si="2"/>
        <v>Name 62</v>
      </c>
      <c r="Q76" s="16">
        <f>IFERROR(INDEX(KPIData[],MATCH(P76,KPIData[Name],0),2),"")</f>
        <v>0.94000000000000006</v>
      </c>
      <c r="R76" s="16">
        <f>IFERROR(INDEX(KPIData[],MATCH(P76,KPIData[Name],0),3),"")</f>
        <v>0.16</v>
      </c>
      <c r="S76" s="16">
        <f>IFERROR(INDEX(KPIData[],MATCH(P76,KPIData[Name],0),4),"")</f>
        <v>0.15</v>
      </c>
      <c r="T76" s="16">
        <f>IFERROR(INDEX(KPIData[],MATCH(P76,KPIData[Name],0),5),"")</f>
        <v>0.52</v>
      </c>
    </row>
    <row r="77" spans="1:20" x14ac:dyDescent="0.2">
      <c r="A77" s="40" t="s">
        <v>95</v>
      </c>
      <c r="B77" s="16">
        <f>INDEX(KPIData[],ROWS($A$15:A77),$B$8+1)</f>
        <v>0.2</v>
      </c>
      <c r="C77" s="16">
        <f>INDEX(KPIData[],ROWS($A$15:B77),$B$9+1)</f>
        <v>0.68</v>
      </c>
      <c r="L77" s="26">
        <f t="shared" si="3"/>
        <v>2</v>
      </c>
      <c r="M77" s="5" t="b">
        <f t="shared" si="1"/>
        <v>1</v>
      </c>
      <c r="N77" s="26">
        <f>IF(M77,ROWS($M$15:M77),"")</f>
        <v>63</v>
      </c>
      <c r="O77" s="26">
        <f>IFERROR(SMALL($N$15:$N$114,ROWS($N$15:N77)),"")</f>
        <v>63</v>
      </c>
      <c r="P77" s="5" t="str">
        <f t="shared" si="2"/>
        <v>Name 63</v>
      </c>
      <c r="Q77" s="16">
        <f>IFERROR(INDEX(KPIData[],MATCH(P77,KPIData[Name],0),2),"")</f>
        <v>0.78</v>
      </c>
      <c r="R77" s="16">
        <f>IFERROR(INDEX(KPIData[],MATCH(P77,KPIData[Name],0),3),"")</f>
        <v>0.2</v>
      </c>
      <c r="S77" s="16">
        <f>IFERROR(INDEX(KPIData[],MATCH(P77,KPIData[Name],0),4),"")</f>
        <v>0.68</v>
      </c>
      <c r="T77" s="16">
        <f>IFERROR(INDEX(KPIData[],MATCH(P77,KPIData[Name],0),5),"")</f>
        <v>0.27</v>
      </c>
    </row>
    <row r="78" spans="1:20" x14ac:dyDescent="0.2">
      <c r="A78" s="40" t="s">
        <v>96</v>
      </c>
      <c r="B78" s="16">
        <f>INDEX(KPIData[],ROWS($A$15:A78),$B$8+1)</f>
        <v>0.27</v>
      </c>
      <c r="C78" s="16">
        <f>INDEX(KPIData[],ROWS($A$15:B78),$B$9+1)</f>
        <v>0.19</v>
      </c>
      <c r="L78" s="26">
        <f t="shared" si="3"/>
        <v>4</v>
      </c>
      <c r="M78" s="5" t="b">
        <f t="shared" si="1"/>
        <v>1</v>
      </c>
      <c r="N78" s="26">
        <f>IF(M78,ROWS($M$15:M78),"")</f>
        <v>64</v>
      </c>
      <c r="O78" s="26">
        <f>IFERROR(SMALL($N$15:$N$114,ROWS($N$15:N78)),"")</f>
        <v>64</v>
      </c>
      <c r="P78" s="5" t="str">
        <f t="shared" si="2"/>
        <v>Name 64</v>
      </c>
      <c r="Q78" s="16">
        <f>IFERROR(INDEX(KPIData[],MATCH(P78,KPIData[Name],0),2),"")</f>
        <v>0.42</v>
      </c>
      <c r="R78" s="16">
        <f>IFERROR(INDEX(KPIData[],MATCH(P78,KPIData[Name],0),3),"")</f>
        <v>0.27</v>
      </c>
      <c r="S78" s="16">
        <f>IFERROR(INDEX(KPIData[],MATCH(P78,KPIData[Name],0),4),"")</f>
        <v>0.19</v>
      </c>
      <c r="T78" s="16">
        <f>IFERROR(INDEX(KPIData[],MATCH(P78,KPIData[Name],0),5),"")</f>
        <v>0.57999999999999996</v>
      </c>
    </row>
    <row r="79" spans="1:20" x14ac:dyDescent="0.2">
      <c r="A79" s="40" t="s">
        <v>97</v>
      </c>
      <c r="B79" s="16">
        <f>INDEX(KPIData[],ROWS($A$15:A79),$B$8+1)</f>
        <v>0.85</v>
      </c>
      <c r="C79" s="16">
        <f>INDEX(KPIData[],ROWS($A$15:B79),$B$9+1)</f>
        <v>0.92</v>
      </c>
      <c r="L79" s="26">
        <f t="shared" ref="L79:L114" si="4">IF(B79&gt;0.5,IF(C79&gt;0.5,3,5),IF(C79&gt;0.5,2,4))</f>
        <v>3</v>
      </c>
      <c r="M79" s="5" t="b">
        <f t="shared" si="1"/>
        <v>1</v>
      </c>
      <c r="N79" s="26">
        <f>IF(M79,ROWS($M$15:M79),"")</f>
        <v>65</v>
      </c>
      <c r="O79" s="26">
        <f>IFERROR(SMALL($N$15:$N$114,ROWS($N$15:N79)),"")</f>
        <v>65</v>
      </c>
      <c r="P79" s="5" t="str">
        <f t="shared" si="2"/>
        <v>Name 65</v>
      </c>
      <c r="Q79" s="16">
        <f>IFERROR(INDEX(KPIData[],MATCH(P79,KPIData[Name],0),2),"")</f>
        <v>0.82000000000000006</v>
      </c>
      <c r="R79" s="16">
        <f>IFERROR(INDEX(KPIData[],MATCH(P79,KPIData[Name],0),3),"")</f>
        <v>0.85</v>
      </c>
      <c r="S79" s="16">
        <f>IFERROR(INDEX(KPIData[],MATCH(P79,KPIData[Name],0),4),"")</f>
        <v>0.92</v>
      </c>
      <c r="T79" s="16">
        <f>IFERROR(INDEX(KPIData[],MATCH(P79,KPIData[Name],0),5),"")</f>
        <v>0.47000000000000003</v>
      </c>
    </row>
    <row r="80" spans="1:20" x14ac:dyDescent="0.2">
      <c r="A80" s="40" t="s">
        <v>98</v>
      </c>
      <c r="B80" s="16">
        <f>INDEX(KPIData[],ROWS($A$15:A80),$B$8+1)</f>
        <v>0.85</v>
      </c>
      <c r="C80" s="16">
        <f>INDEX(KPIData[],ROWS($A$15:B80),$B$9+1)</f>
        <v>0.81</v>
      </c>
      <c r="L80" s="26">
        <f t="shared" si="4"/>
        <v>3</v>
      </c>
      <c r="M80" s="5" t="b">
        <f t="shared" ref="M80:M114" si="5">IF($B$11=1,TRUE,IF($B$11=L80,TRUE,FALSE))</f>
        <v>1</v>
      </c>
      <c r="N80" s="26">
        <f>IF(M80,ROWS($M$15:M80),"")</f>
        <v>66</v>
      </c>
      <c r="O80" s="26">
        <f>IFERROR(SMALL($N$15:$N$114,ROWS($N$15:N80)),"")</f>
        <v>66</v>
      </c>
      <c r="P80" s="5" t="str">
        <f t="shared" ref="P80:P114" si="6">IFERROR(INDEX($A$15:$A$114,O80),"")</f>
        <v>Name 66</v>
      </c>
      <c r="Q80" s="16">
        <f>IFERROR(INDEX(KPIData[],MATCH(P80,KPIData[Name],0),2),"")</f>
        <v>0.67</v>
      </c>
      <c r="R80" s="16">
        <f>IFERROR(INDEX(KPIData[],MATCH(P80,KPIData[Name],0),3),"")</f>
        <v>0.85</v>
      </c>
      <c r="S80" s="16">
        <f>IFERROR(INDEX(KPIData[],MATCH(P80,KPIData[Name],0),4),"")</f>
        <v>0.81</v>
      </c>
      <c r="T80" s="16">
        <f>IFERROR(INDEX(KPIData[],MATCH(P80,KPIData[Name],0),5),"")</f>
        <v>0.64</v>
      </c>
    </row>
    <row r="81" spans="1:20" x14ac:dyDescent="0.2">
      <c r="A81" s="40" t="s">
        <v>99</v>
      </c>
      <c r="B81" s="16">
        <f>INDEX(KPIData[],ROWS($A$15:A81),$B$8+1)</f>
        <v>0.95000000000000007</v>
      </c>
      <c r="C81" s="16">
        <f>INDEX(KPIData[],ROWS($A$15:B81),$B$9+1)</f>
        <v>0.46</v>
      </c>
      <c r="L81" s="26">
        <f t="shared" si="4"/>
        <v>5</v>
      </c>
      <c r="M81" s="5" t="b">
        <f t="shared" si="5"/>
        <v>1</v>
      </c>
      <c r="N81" s="26">
        <f>IF(M81,ROWS($M$15:M81),"")</f>
        <v>67</v>
      </c>
      <c r="O81" s="26">
        <f>IFERROR(SMALL($N$15:$N$114,ROWS($N$15:N81)),"")</f>
        <v>67</v>
      </c>
      <c r="P81" s="5" t="str">
        <f t="shared" si="6"/>
        <v>Name 67</v>
      </c>
      <c r="Q81" s="16">
        <f>IFERROR(INDEX(KPIData[],MATCH(P81,KPIData[Name],0),2),"")</f>
        <v>0.45</v>
      </c>
      <c r="R81" s="16">
        <f>IFERROR(INDEX(KPIData[],MATCH(P81,KPIData[Name],0),3),"")</f>
        <v>0.95000000000000007</v>
      </c>
      <c r="S81" s="16">
        <f>IFERROR(INDEX(KPIData[],MATCH(P81,KPIData[Name],0),4),"")</f>
        <v>0.46</v>
      </c>
      <c r="T81" s="16">
        <f>IFERROR(INDEX(KPIData[],MATCH(P81,KPIData[Name],0),5),"")</f>
        <v>0.57999999999999996</v>
      </c>
    </row>
    <row r="82" spans="1:20" x14ac:dyDescent="0.2">
      <c r="A82" s="40" t="s">
        <v>100</v>
      </c>
      <c r="B82" s="16">
        <f>INDEX(KPIData[],ROWS($A$15:A82),$B$8+1)</f>
        <v>0.96</v>
      </c>
      <c r="C82" s="16">
        <f>INDEX(KPIData[],ROWS($A$15:B82),$B$9+1)</f>
        <v>0.89</v>
      </c>
      <c r="L82" s="26">
        <f t="shared" si="4"/>
        <v>3</v>
      </c>
      <c r="M82" s="5" t="b">
        <f t="shared" si="5"/>
        <v>1</v>
      </c>
      <c r="N82" s="26">
        <f>IF(M82,ROWS($M$15:M82),"")</f>
        <v>68</v>
      </c>
      <c r="O82" s="26">
        <f>IFERROR(SMALL($N$15:$N$114,ROWS($N$15:N82)),"")</f>
        <v>68</v>
      </c>
      <c r="P82" s="5" t="str">
        <f t="shared" si="6"/>
        <v>Name 68</v>
      </c>
      <c r="Q82" s="16">
        <f>IFERROR(INDEX(KPIData[],MATCH(P82,KPIData[Name],0),2),"")</f>
        <v>0.46</v>
      </c>
      <c r="R82" s="16">
        <f>IFERROR(INDEX(KPIData[],MATCH(P82,KPIData[Name],0),3),"")</f>
        <v>0.96</v>
      </c>
      <c r="S82" s="16">
        <f>IFERROR(INDEX(KPIData[],MATCH(P82,KPIData[Name],0),4),"")</f>
        <v>0.89</v>
      </c>
      <c r="T82" s="16">
        <f>IFERROR(INDEX(KPIData[],MATCH(P82,KPIData[Name],0),5),"")</f>
        <v>0.41000000000000003</v>
      </c>
    </row>
    <row r="83" spans="1:20" x14ac:dyDescent="0.2">
      <c r="A83" s="40" t="s">
        <v>101</v>
      </c>
      <c r="B83" s="16">
        <f>INDEX(KPIData[],ROWS($A$15:A83),$B$8+1)</f>
        <v>0.17</v>
      </c>
      <c r="C83" s="16">
        <f>INDEX(KPIData[],ROWS($A$15:B83),$B$9+1)</f>
        <v>0.21</v>
      </c>
      <c r="L83" s="26">
        <f t="shared" si="4"/>
        <v>4</v>
      </c>
      <c r="M83" s="5" t="b">
        <f t="shared" si="5"/>
        <v>1</v>
      </c>
      <c r="N83" s="26">
        <f>IF(M83,ROWS($M$15:M83),"")</f>
        <v>69</v>
      </c>
      <c r="O83" s="26">
        <f>IFERROR(SMALL($N$15:$N$114,ROWS($N$15:N83)),"")</f>
        <v>69</v>
      </c>
      <c r="P83" s="5" t="str">
        <f t="shared" si="6"/>
        <v>Name 69</v>
      </c>
      <c r="Q83" s="16">
        <f>IFERROR(INDEX(KPIData[],MATCH(P83,KPIData[Name],0),2),"")</f>
        <v>0.79</v>
      </c>
      <c r="R83" s="16">
        <f>IFERROR(INDEX(KPIData[],MATCH(P83,KPIData[Name],0),3),"")</f>
        <v>0.17</v>
      </c>
      <c r="S83" s="16">
        <f>IFERROR(INDEX(KPIData[],MATCH(P83,KPIData[Name],0),4),"")</f>
        <v>0.21</v>
      </c>
      <c r="T83" s="16">
        <f>IFERROR(INDEX(KPIData[],MATCH(P83,KPIData[Name],0),5),"")</f>
        <v>0.93</v>
      </c>
    </row>
    <row r="84" spans="1:20" x14ac:dyDescent="0.2">
      <c r="A84" s="40" t="s">
        <v>102</v>
      </c>
      <c r="B84" s="16">
        <f>INDEX(KPIData[],ROWS($A$15:A84),$B$8+1)</f>
        <v>0.32</v>
      </c>
      <c r="C84" s="16">
        <f>INDEX(KPIData[],ROWS($A$15:B84),$B$9+1)</f>
        <v>0.38</v>
      </c>
      <c r="L84" s="26">
        <f t="shared" si="4"/>
        <v>4</v>
      </c>
      <c r="M84" s="5" t="b">
        <f t="shared" si="5"/>
        <v>1</v>
      </c>
      <c r="N84" s="26">
        <f>IF(M84,ROWS($M$15:M84),"")</f>
        <v>70</v>
      </c>
      <c r="O84" s="26">
        <f>IFERROR(SMALL($N$15:$N$114,ROWS($N$15:N84)),"")</f>
        <v>70</v>
      </c>
      <c r="P84" s="5" t="str">
        <f t="shared" si="6"/>
        <v>Name 70</v>
      </c>
      <c r="Q84" s="16">
        <f>IFERROR(INDEX(KPIData[],MATCH(P84,KPIData[Name],0),2),"")</f>
        <v>0.45</v>
      </c>
      <c r="R84" s="16">
        <f>IFERROR(INDEX(KPIData[],MATCH(P84,KPIData[Name],0),3),"")</f>
        <v>0.32</v>
      </c>
      <c r="S84" s="16">
        <f>IFERROR(INDEX(KPIData[],MATCH(P84,KPIData[Name],0),4),"")</f>
        <v>0.38</v>
      </c>
      <c r="T84" s="16">
        <f>IFERROR(INDEX(KPIData[],MATCH(P84,KPIData[Name],0),5),"")</f>
        <v>0.64</v>
      </c>
    </row>
    <row r="85" spans="1:20" x14ac:dyDescent="0.2">
      <c r="A85" s="40" t="s">
        <v>103</v>
      </c>
      <c r="B85" s="16">
        <f>INDEX(KPIData[],ROWS($A$15:A85),$B$8+1)</f>
        <v>0.42</v>
      </c>
      <c r="C85" s="16">
        <f>INDEX(KPIData[],ROWS($A$15:B85),$B$9+1)</f>
        <v>0.61</v>
      </c>
      <c r="L85" s="26">
        <f t="shared" si="4"/>
        <v>2</v>
      </c>
      <c r="M85" s="5" t="b">
        <f t="shared" si="5"/>
        <v>1</v>
      </c>
      <c r="N85" s="26">
        <f>IF(M85,ROWS($M$15:M85),"")</f>
        <v>71</v>
      </c>
      <c r="O85" s="26">
        <f>IFERROR(SMALL($N$15:$N$114,ROWS($N$15:N85)),"")</f>
        <v>71</v>
      </c>
      <c r="P85" s="5" t="str">
        <f t="shared" si="6"/>
        <v>Name 71</v>
      </c>
      <c r="Q85" s="16">
        <f>IFERROR(INDEX(KPIData[],MATCH(P85,KPIData[Name],0),2),"")</f>
        <v>0.34</v>
      </c>
      <c r="R85" s="16">
        <f>IFERROR(INDEX(KPIData[],MATCH(P85,KPIData[Name],0),3),"")</f>
        <v>0.42</v>
      </c>
      <c r="S85" s="16">
        <f>IFERROR(INDEX(KPIData[],MATCH(P85,KPIData[Name],0),4),"")</f>
        <v>0.61</v>
      </c>
      <c r="T85" s="16">
        <f>IFERROR(INDEX(KPIData[],MATCH(P85,KPIData[Name],0),5),"")</f>
        <v>0.28000000000000003</v>
      </c>
    </row>
    <row r="86" spans="1:20" x14ac:dyDescent="0.2">
      <c r="A86" s="40" t="s">
        <v>104</v>
      </c>
      <c r="B86" s="16">
        <f>INDEX(KPIData[],ROWS($A$15:A86),$B$8+1)</f>
        <v>0.15</v>
      </c>
      <c r="C86" s="16">
        <f>INDEX(KPIData[],ROWS($A$15:B86),$B$9+1)</f>
        <v>0.63</v>
      </c>
      <c r="L86" s="26">
        <f t="shared" si="4"/>
        <v>2</v>
      </c>
      <c r="M86" s="5" t="b">
        <f t="shared" si="5"/>
        <v>1</v>
      </c>
      <c r="N86" s="26">
        <f>IF(M86,ROWS($M$15:M86),"")</f>
        <v>72</v>
      </c>
      <c r="O86" s="26">
        <f>IFERROR(SMALL($N$15:$N$114,ROWS($N$15:N86)),"")</f>
        <v>72</v>
      </c>
      <c r="P86" s="5" t="str">
        <f t="shared" si="6"/>
        <v>Name 72</v>
      </c>
      <c r="Q86" s="16">
        <f>IFERROR(INDEX(KPIData[],MATCH(P86,KPIData[Name],0),2),"")</f>
        <v>0.25</v>
      </c>
      <c r="R86" s="16">
        <f>IFERROR(INDEX(KPIData[],MATCH(P86,KPIData[Name],0),3),"")</f>
        <v>0.15</v>
      </c>
      <c r="S86" s="16">
        <f>IFERROR(INDEX(KPIData[],MATCH(P86,KPIData[Name],0),4),"")</f>
        <v>0.63</v>
      </c>
      <c r="T86" s="16">
        <f>IFERROR(INDEX(KPIData[],MATCH(P86,KPIData[Name],0),5),"")</f>
        <v>0.21</v>
      </c>
    </row>
    <row r="87" spans="1:20" x14ac:dyDescent="0.2">
      <c r="A87" s="40" t="s">
        <v>105</v>
      </c>
      <c r="B87" s="16">
        <f>INDEX(KPIData[],ROWS($A$15:A87),$B$8+1)</f>
        <v>0.25</v>
      </c>
      <c r="C87" s="16">
        <f>INDEX(KPIData[],ROWS($A$15:B87),$B$9+1)</f>
        <v>0.97</v>
      </c>
      <c r="L87" s="26">
        <f t="shared" si="4"/>
        <v>2</v>
      </c>
      <c r="M87" s="5" t="b">
        <f t="shared" si="5"/>
        <v>1</v>
      </c>
      <c r="N87" s="26">
        <f>IF(M87,ROWS($M$15:M87),"")</f>
        <v>73</v>
      </c>
      <c r="O87" s="26">
        <f>IFERROR(SMALL($N$15:$N$114,ROWS($N$15:N87)),"")</f>
        <v>73</v>
      </c>
      <c r="P87" s="5" t="str">
        <f t="shared" si="6"/>
        <v>Name 73</v>
      </c>
      <c r="Q87" s="16">
        <f>IFERROR(INDEX(KPIData[],MATCH(P87,KPIData[Name],0),2),"")</f>
        <v>0.78</v>
      </c>
      <c r="R87" s="16">
        <f>IFERROR(INDEX(KPIData[],MATCH(P87,KPIData[Name],0),3),"")</f>
        <v>0.25</v>
      </c>
      <c r="S87" s="16">
        <f>IFERROR(INDEX(KPIData[],MATCH(P87,KPIData[Name],0),4),"")</f>
        <v>0.97</v>
      </c>
      <c r="T87" s="16">
        <f>IFERROR(INDEX(KPIData[],MATCH(P87,KPIData[Name],0),5),"")</f>
        <v>0.92</v>
      </c>
    </row>
    <row r="88" spans="1:20" x14ac:dyDescent="0.2">
      <c r="A88" s="40" t="s">
        <v>106</v>
      </c>
      <c r="B88" s="16">
        <f>INDEX(KPIData[],ROWS($A$15:A88),$B$8+1)</f>
        <v>0.34</v>
      </c>
      <c r="C88" s="16">
        <f>INDEX(KPIData[],ROWS($A$15:B88),$B$9+1)</f>
        <v>0.55000000000000004</v>
      </c>
      <c r="L88" s="26">
        <f t="shared" si="4"/>
        <v>2</v>
      </c>
      <c r="M88" s="5" t="b">
        <f t="shared" si="5"/>
        <v>1</v>
      </c>
      <c r="N88" s="26">
        <f>IF(M88,ROWS($M$15:M88),"")</f>
        <v>74</v>
      </c>
      <c r="O88" s="26">
        <f>IFERROR(SMALL($N$15:$N$114,ROWS($N$15:N88)),"")</f>
        <v>74</v>
      </c>
      <c r="P88" s="5" t="str">
        <f t="shared" si="6"/>
        <v>Name 74</v>
      </c>
      <c r="Q88" s="16">
        <f>IFERROR(INDEX(KPIData[],MATCH(P88,KPIData[Name],0),2),"")</f>
        <v>0.41000000000000003</v>
      </c>
      <c r="R88" s="16">
        <f>IFERROR(INDEX(KPIData[],MATCH(P88,KPIData[Name],0),3),"")</f>
        <v>0.34</v>
      </c>
      <c r="S88" s="16">
        <f>IFERROR(INDEX(KPIData[],MATCH(P88,KPIData[Name],0),4),"")</f>
        <v>0.55000000000000004</v>
      </c>
      <c r="T88" s="16">
        <f>IFERROR(INDEX(KPIData[],MATCH(P88,KPIData[Name],0),5),"")</f>
        <v>0.16</v>
      </c>
    </row>
    <row r="89" spans="1:20" x14ac:dyDescent="0.2">
      <c r="A89" s="40" t="s">
        <v>107</v>
      </c>
      <c r="B89" s="16">
        <f>INDEX(KPIData[],ROWS($A$15:A89),$B$8+1)</f>
        <v>0.55000000000000004</v>
      </c>
      <c r="C89" s="16">
        <f>INDEX(KPIData[],ROWS($A$15:B89),$B$9+1)</f>
        <v>0.96</v>
      </c>
      <c r="L89" s="26">
        <f t="shared" si="4"/>
        <v>3</v>
      </c>
      <c r="M89" s="5" t="b">
        <f t="shared" si="5"/>
        <v>1</v>
      </c>
      <c r="N89" s="26">
        <f>IF(M89,ROWS($M$15:M89),"")</f>
        <v>75</v>
      </c>
      <c r="O89" s="26">
        <f>IFERROR(SMALL($N$15:$N$114,ROWS($N$15:N89)),"")</f>
        <v>75</v>
      </c>
      <c r="P89" s="5" t="str">
        <f t="shared" si="6"/>
        <v>Name 75</v>
      </c>
      <c r="Q89" s="16">
        <f>IFERROR(INDEX(KPIData[],MATCH(P89,KPIData[Name],0),2),"")</f>
        <v>0.66</v>
      </c>
      <c r="R89" s="16">
        <f>IFERROR(INDEX(KPIData[],MATCH(P89,KPIData[Name],0),3),"")</f>
        <v>0.55000000000000004</v>
      </c>
      <c r="S89" s="16">
        <f>IFERROR(INDEX(KPIData[],MATCH(P89,KPIData[Name],0),4),"")</f>
        <v>0.96</v>
      </c>
      <c r="T89" s="16">
        <f>IFERROR(INDEX(KPIData[],MATCH(P89,KPIData[Name],0),5),"")</f>
        <v>0.31</v>
      </c>
    </row>
    <row r="90" spans="1:20" x14ac:dyDescent="0.2">
      <c r="A90" s="40" t="s">
        <v>108</v>
      </c>
      <c r="B90" s="16">
        <f>INDEX(KPIData[],ROWS($A$15:A90),$B$8+1)</f>
        <v>0.79</v>
      </c>
      <c r="C90" s="16">
        <f>INDEX(KPIData[],ROWS($A$15:B90),$B$9+1)</f>
        <v>0.87</v>
      </c>
      <c r="L90" s="26">
        <f t="shared" si="4"/>
        <v>3</v>
      </c>
      <c r="M90" s="5" t="b">
        <f t="shared" si="5"/>
        <v>1</v>
      </c>
      <c r="N90" s="26">
        <f>IF(M90,ROWS($M$15:M90),"")</f>
        <v>76</v>
      </c>
      <c r="O90" s="26">
        <f>IFERROR(SMALL($N$15:$N$114,ROWS($N$15:N90)),"")</f>
        <v>76</v>
      </c>
      <c r="P90" s="5" t="str">
        <f t="shared" si="6"/>
        <v>Name 76</v>
      </c>
      <c r="Q90" s="16">
        <f>IFERROR(INDEX(KPIData[],MATCH(P90,KPIData[Name],0),2),"")</f>
        <v>0.38</v>
      </c>
      <c r="R90" s="16">
        <f>IFERROR(INDEX(KPIData[],MATCH(P90,KPIData[Name],0),3),"")</f>
        <v>0.79</v>
      </c>
      <c r="S90" s="16">
        <f>IFERROR(INDEX(KPIData[],MATCH(P90,KPIData[Name],0),4),"")</f>
        <v>0.87</v>
      </c>
      <c r="T90" s="16">
        <f>IFERROR(INDEX(KPIData[],MATCH(P90,KPIData[Name],0),5),"")</f>
        <v>0.49</v>
      </c>
    </row>
    <row r="91" spans="1:20" x14ac:dyDescent="0.2">
      <c r="A91" s="40" t="s">
        <v>109</v>
      </c>
      <c r="B91" s="16">
        <f>INDEX(KPIData[],ROWS($A$15:A91),$B$8+1)</f>
        <v>0.55000000000000004</v>
      </c>
      <c r="C91" s="16">
        <f>INDEX(KPIData[],ROWS($A$15:B91),$B$9+1)</f>
        <v>0.37</v>
      </c>
      <c r="L91" s="26">
        <f t="shared" si="4"/>
        <v>5</v>
      </c>
      <c r="M91" s="5" t="b">
        <f t="shared" si="5"/>
        <v>1</v>
      </c>
      <c r="N91" s="26">
        <f>IF(M91,ROWS($M$15:M91),"")</f>
        <v>77</v>
      </c>
      <c r="O91" s="26">
        <f>IFERROR(SMALL($N$15:$N$114,ROWS($N$15:N91)),"")</f>
        <v>77</v>
      </c>
      <c r="P91" s="5" t="str">
        <f t="shared" si="6"/>
        <v>Name 77</v>
      </c>
      <c r="Q91" s="16">
        <f>IFERROR(INDEX(KPIData[],MATCH(P91,KPIData[Name],0),2),"")</f>
        <v>0.87</v>
      </c>
      <c r="R91" s="16">
        <f>IFERROR(INDEX(KPIData[],MATCH(P91,KPIData[Name],0),3),"")</f>
        <v>0.55000000000000004</v>
      </c>
      <c r="S91" s="16">
        <f>IFERROR(INDEX(KPIData[],MATCH(P91,KPIData[Name],0),4),"")</f>
        <v>0.37</v>
      </c>
      <c r="T91" s="16">
        <f>IFERROR(INDEX(KPIData[],MATCH(P91,KPIData[Name],0),5),"")</f>
        <v>0.79</v>
      </c>
    </row>
    <row r="92" spans="1:20" x14ac:dyDescent="0.2">
      <c r="A92" s="40" t="s">
        <v>110</v>
      </c>
      <c r="B92" s="16">
        <f>INDEX(KPIData[],ROWS($A$15:A92),$B$8+1)</f>
        <v>0.83000000000000007</v>
      </c>
      <c r="C92" s="16">
        <f>INDEX(KPIData[],ROWS($A$15:B92),$B$9+1)</f>
        <v>0.42</v>
      </c>
      <c r="L92" s="26">
        <f t="shared" si="4"/>
        <v>5</v>
      </c>
      <c r="M92" s="5" t="b">
        <f t="shared" si="5"/>
        <v>1</v>
      </c>
      <c r="N92" s="26">
        <f>IF(M92,ROWS($M$15:M92),"")</f>
        <v>78</v>
      </c>
      <c r="O92" s="26">
        <f>IFERROR(SMALL($N$15:$N$114,ROWS($N$15:N92)),"")</f>
        <v>78</v>
      </c>
      <c r="P92" s="5" t="str">
        <f t="shared" si="6"/>
        <v>Name 78</v>
      </c>
      <c r="Q92" s="16">
        <f>IFERROR(INDEX(KPIData[],MATCH(P92,KPIData[Name],0),2),"")</f>
        <v>0.44</v>
      </c>
      <c r="R92" s="16">
        <f>IFERROR(INDEX(KPIData[],MATCH(P92,KPIData[Name],0),3),"")</f>
        <v>0.83000000000000007</v>
      </c>
      <c r="S92" s="16">
        <f>IFERROR(INDEX(KPIData[],MATCH(P92,KPIData[Name],0),4),"")</f>
        <v>0.42</v>
      </c>
      <c r="T92" s="16">
        <f>IFERROR(INDEX(KPIData[],MATCH(P92,KPIData[Name],0),5),"")</f>
        <v>0.48</v>
      </c>
    </row>
    <row r="93" spans="1:20" x14ac:dyDescent="0.2">
      <c r="A93" s="40" t="s">
        <v>111</v>
      </c>
      <c r="B93" s="16">
        <f>INDEX(KPIData[],ROWS($A$15:A93),$B$8+1)</f>
        <v>0.57000000000000006</v>
      </c>
      <c r="C93" s="16">
        <f>INDEX(KPIData[],ROWS($A$15:B93),$B$9+1)</f>
        <v>0.24</v>
      </c>
      <c r="L93" s="26">
        <f t="shared" si="4"/>
        <v>5</v>
      </c>
      <c r="M93" s="5" t="b">
        <f t="shared" si="5"/>
        <v>1</v>
      </c>
      <c r="N93" s="26">
        <f>IF(M93,ROWS($M$15:M93),"")</f>
        <v>79</v>
      </c>
      <c r="O93" s="26">
        <f>IFERROR(SMALL($N$15:$N$114,ROWS($N$15:N93)),"")</f>
        <v>79</v>
      </c>
      <c r="P93" s="5" t="str">
        <f t="shared" si="6"/>
        <v>Name 79</v>
      </c>
      <c r="Q93" s="16">
        <f>IFERROR(INDEX(KPIData[],MATCH(P93,KPIData[Name],0),2),"")</f>
        <v>0.81</v>
      </c>
      <c r="R93" s="16">
        <f>IFERROR(INDEX(KPIData[],MATCH(P93,KPIData[Name],0),3),"")</f>
        <v>0.57000000000000006</v>
      </c>
      <c r="S93" s="16">
        <f>IFERROR(INDEX(KPIData[],MATCH(P93,KPIData[Name],0),4),"")</f>
        <v>0.24</v>
      </c>
      <c r="T93" s="16">
        <f>IFERROR(INDEX(KPIData[],MATCH(P93,KPIData[Name],0),5),"")</f>
        <v>0.82000000000000006</v>
      </c>
    </row>
    <row r="94" spans="1:20" x14ac:dyDescent="0.2">
      <c r="A94" s="40" t="s">
        <v>112</v>
      </c>
      <c r="B94" s="16">
        <f>INDEX(KPIData[],ROWS($A$15:A94),$B$8+1)</f>
        <v>0.55000000000000004</v>
      </c>
      <c r="C94" s="16">
        <f>INDEX(KPIData[],ROWS($A$15:B94),$B$9+1)</f>
        <v>0.47000000000000003</v>
      </c>
      <c r="L94" s="26">
        <f t="shared" si="4"/>
        <v>5</v>
      </c>
      <c r="M94" s="5" t="b">
        <f t="shared" si="5"/>
        <v>1</v>
      </c>
      <c r="N94" s="26">
        <f>IF(M94,ROWS($M$15:M94),"")</f>
        <v>80</v>
      </c>
      <c r="O94" s="26">
        <f>IFERROR(SMALL($N$15:$N$114,ROWS($N$15:N94)),"")</f>
        <v>80</v>
      </c>
      <c r="P94" s="5" t="str">
        <f t="shared" si="6"/>
        <v>Name 80</v>
      </c>
      <c r="Q94" s="16">
        <f>IFERROR(INDEX(KPIData[],MATCH(P94,KPIData[Name],0),2),"")</f>
        <v>0.51</v>
      </c>
      <c r="R94" s="16">
        <f>IFERROR(INDEX(KPIData[],MATCH(P94,KPIData[Name],0),3),"")</f>
        <v>0.55000000000000004</v>
      </c>
      <c r="S94" s="16">
        <f>IFERROR(INDEX(KPIData[],MATCH(P94,KPIData[Name],0),4),"")</f>
        <v>0.47000000000000003</v>
      </c>
      <c r="T94" s="16">
        <f>IFERROR(INDEX(KPIData[],MATCH(P94,KPIData[Name],0),5),"")</f>
        <v>0.79</v>
      </c>
    </row>
    <row r="95" spans="1:20" x14ac:dyDescent="0.2">
      <c r="A95" s="40" t="s">
        <v>113</v>
      </c>
      <c r="B95" s="16">
        <f>INDEX(KPIData[],ROWS($A$15:A95),$B$8+1)</f>
        <v>0.83000000000000007</v>
      </c>
      <c r="C95" s="16">
        <f>INDEX(KPIData[],ROWS($A$15:B95),$B$9+1)</f>
        <v>0.85</v>
      </c>
      <c r="L95" s="26">
        <f t="shared" si="4"/>
        <v>3</v>
      </c>
      <c r="M95" s="5" t="b">
        <f t="shared" si="5"/>
        <v>1</v>
      </c>
      <c r="N95" s="26">
        <f>IF(M95,ROWS($M$15:M95),"")</f>
        <v>81</v>
      </c>
      <c r="O95" s="26">
        <f>IFERROR(SMALL($N$15:$N$114,ROWS($N$15:N95)),"")</f>
        <v>81</v>
      </c>
      <c r="P95" s="5" t="str">
        <f t="shared" si="6"/>
        <v>Name 81</v>
      </c>
      <c r="Q95" s="16">
        <f>IFERROR(INDEX(KPIData[],MATCH(P95,KPIData[Name],0),2),"")</f>
        <v>0.93</v>
      </c>
      <c r="R95" s="16">
        <f>IFERROR(INDEX(KPIData[],MATCH(P95,KPIData[Name],0),3),"")</f>
        <v>0.83000000000000007</v>
      </c>
      <c r="S95" s="16">
        <f>IFERROR(INDEX(KPIData[],MATCH(P95,KPIData[Name],0),4),"")</f>
        <v>0.85</v>
      </c>
      <c r="T95" s="16">
        <f>IFERROR(INDEX(KPIData[],MATCH(P95,KPIData[Name],0),5),"")</f>
        <v>0.66</v>
      </c>
    </row>
    <row r="96" spans="1:20" x14ac:dyDescent="0.2">
      <c r="A96" s="40" t="s">
        <v>114</v>
      </c>
      <c r="B96" s="16">
        <f>INDEX(KPIData[],ROWS($A$15:A96),$B$8+1)</f>
        <v>0.97</v>
      </c>
      <c r="C96" s="16">
        <f>INDEX(KPIData[],ROWS($A$15:B96),$B$9+1)</f>
        <v>0.43</v>
      </c>
      <c r="L96" s="26">
        <f t="shared" si="4"/>
        <v>5</v>
      </c>
      <c r="M96" s="5" t="b">
        <f t="shared" si="5"/>
        <v>1</v>
      </c>
      <c r="N96" s="26">
        <f>IF(M96,ROWS($M$15:M96),"")</f>
        <v>82</v>
      </c>
      <c r="O96" s="26">
        <f>IFERROR(SMALL($N$15:$N$114,ROWS($N$15:N96)),"")</f>
        <v>82</v>
      </c>
      <c r="P96" s="5" t="str">
        <f t="shared" si="6"/>
        <v>Name 82</v>
      </c>
      <c r="Q96" s="16">
        <f>IFERROR(INDEX(KPIData[],MATCH(P96,KPIData[Name],0),2),"")</f>
        <v>0.5</v>
      </c>
      <c r="R96" s="16">
        <f>IFERROR(INDEX(KPIData[],MATCH(P96,KPIData[Name],0),3),"")</f>
        <v>0.97</v>
      </c>
      <c r="S96" s="16">
        <f>IFERROR(INDEX(KPIData[],MATCH(P96,KPIData[Name],0),4),"")</f>
        <v>0.43</v>
      </c>
      <c r="T96" s="16">
        <f>IFERROR(INDEX(KPIData[],MATCH(P96,KPIData[Name],0),5),"")</f>
        <v>0.81</v>
      </c>
    </row>
    <row r="97" spans="1:20" x14ac:dyDescent="0.2">
      <c r="A97" s="40" t="s">
        <v>115</v>
      </c>
      <c r="B97" s="16">
        <f>INDEX(KPIData[],ROWS($A$15:A97),$B$8+1)</f>
        <v>0.63</v>
      </c>
      <c r="C97" s="16">
        <f>INDEX(KPIData[],ROWS($A$15:B97),$B$9+1)</f>
        <v>0.85</v>
      </c>
      <c r="L97" s="26">
        <f t="shared" si="4"/>
        <v>3</v>
      </c>
      <c r="M97" s="5" t="b">
        <f t="shared" si="5"/>
        <v>1</v>
      </c>
      <c r="N97" s="26">
        <f>IF(M97,ROWS($M$15:M97),"")</f>
        <v>83</v>
      </c>
      <c r="O97" s="26">
        <f>IFERROR(SMALL($N$15:$N$114,ROWS($N$15:N97)),"")</f>
        <v>83</v>
      </c>
      <c r="P97" s="5" t="str">
        <f t="shared" si="6"/>
        <v>Name 83</v>
      </c>
      <c r="Q97" s="16">
        <f>IFERROR(INDEX(KPIData[],MATCH(P97,KPIData[Name],0),2),"")</f>
        <v>0.2</v>
      </c>
      <c r="R97" s="16">
        <f>IFERROR(INDEX(KPIData[],MATCH(P97,KPIData[Name],0),3),"")</f>
        <v>0.63</v>
      </c>
      <c r="S97" s="16">
        <f>IFERROR(INDEX(KPIData[],MATCH(P97,KPIData[Name],0),4),"")</f>
        <v>0.85</v>
      </c>
      <c r="T97" s="16">
        <f>IFERROR(INDEX(KPIData[],MATCH(P97,KPIData[Name],0),5),"")</f>
        <v>0.42</v>
      </c>
    </row>
    <row r="98" spans="1:20" x14ac:dyDescent="0.2">
      <c r="A98" s="40" t="s">
        <v>116</v>
      </c>
      <c r="B98" s="16">
        <f>INDEX(KPIData[],ROWS($A$15:A98),$B$8+1)</f>
        <v>0.38</v>
      </c>
      <c r="C98" s="16">
        <f>INDEX(KPIData[],ROWS($A$15:B98),$B$9+1)</f>
        <v>0.65</v>
      </c>
      <c r="L98" s="26">
        <f t="shared" si="4"/>
        <v>2</v>
      </c>
      <c r="M98" s="5" t="b">
        <f t="shared" si="5"/>
        <v>1</v>
      </c>
      <c r="N98" s="26">
        <f>IF(M98,ROWS($M$15:M98),"")</f>
        <v>84</v>
      </c>
      <c r="O98" s="26">
        <f>IFERROR(SMALL($N$15:$N$114,ROWS($N$15:N98)),"")</f>
        <v>84</v>
      </c>
      <c r="P98" s="5" t="str">
        <f t="shared" si="6"/>
        <v>Name 84</v>
      </c>
      <c r="Q98" s="16">
        <f>IFERROR(INDEX(KPIData[],MATCH(P98,KPIData[Name],0),2),"")</f>
        <v>0.84</v>
      </c>
      <c r="R98" s="16">
        <f>IFERROR(INDEX(KPIData[],MATCH(P98,KPIData[Name],0),3),"")</f>
        <v>0.38</v>
      </c>
      <c r="S98" s="16">
        <f>IFERROR(INDEX(KPIData[],MATCH(P98,KPIData[Name],0),4),"")</f>
        <v>0.65</v>
      </c>
      <c r="T98" s="16">
        <f>IFERROR(INDEX(KPIData[],MATCH(P98,KPIData[Name],0),5),"")</f>
        <v>0.67</v>
      </c>
    </row>
    <row r="99" spans="1:20" x14ac:dyDescent="0.2">
      <c r="A99" s="40" t="s">
        <v>117</v>
      </c>
      <c r="B99" s="16">
        <f>INDEX(KPIData[],ROWS($A$15:A99),$B$8+1)</f>
        <v>0.68</v>
      </c>
      <c r="C99" s="16">
        <f>INDEX(KPIData[],ROWS($A$15:B99),$B$9+1)</f>
        <v>0.3</v>
      </c>
      <c r="L99" s="26">
        <f t="shared" si="4"/>
        <v>5</v>
      </c>
      <c r="M99" s="5" t="b">
        <f t="shared" si="5"/>
        <v>1</v>
      </c>
      <c r="N99" s="26">
        <f>IF(M99,ROWS($M$15:M99),"")</f>
        <v>85</v>
      </c>
      <c r="O99" s="26">
        <f>IFERROR(SMALL($N$15:$N$114,ROWS($N$15:N99)),"")</f>
        <v>85</v>
      </c>
      <c r="P99" s="5" t="str">
        <f t="shared" si="6"/>
        <v>Name 85</v>
      </c>
      <c r="Q99" s="16">
        <f>IFERROR(INDEX(KPIData[],MATCH(P99,KPIData[Name],0),2),"")</f>
        <v>0.51</v>
      </c>
      <c r="R99" s="16">
        <f>IFERROR(INDEX(KPIData[],MATCH(P99,KPIData[Name],0),3),"")</f>
        <v>0.68</v>
      </c>
      <c r="S99" s="16">
        <f>IFERROR(INDEX(KPIData[],MATCH(P99,KPIData[Name],0),4),"")</f>
        <v>0.3</v>
      </c>
      <c r="T99" s="16">
        <f>IFERROR(INDEX(KPIData[],MATCH(P99,KPIData[Name],0),5),"")</f>
        <v>0.78</v>
      </c>
    </row>
    <row r="100" spans="1:20" x14ac:dyDescent="0.2">
      <c r="A100" s="40" t="s">
        <v>118</v>
      </c>
      <c r="B100" s="16">
        <f>INDEX(KPIData[],ROWS($A$15:A100),$B$8+1)</f>
        <v>0.61</v>
      </c>
      <c r="C100" s="16">
        <f>INDEX(KPIData[],ROWS($A$15:B100),$B$9+1)</f>
        <v>0.88</v>
      </c>
      <c r="L100" s="26">
        <f t="shared" si="4"/>
        <v>3</v>
      </c>
      <c r="M100" s="5" t="b">
        <f t="shared" si="5"/>
        <v>1</v>
      </c>
      <c r="N100" s="26">
        <f>IF(M100,ROWS($M$15:M100),"")</f>
        <v>86</v>
      </c>
      <c r="O100" s="26">
        <f>IFERROR(SMALL($N$15:$N$114,ROWS($N$15:N100)),"")</f>
        <v>86</v>
      </c>
      <c r="P100" s="5" t="str">
        <f t="shared" si="6"/>
        <v>Name 86</v>
      </c>
      <c r="Q100" s="16">
        <f>IFERROR(INDEX(KPIData[],MATCH(P100,KPIData[Name],0),2),"")</f>
        <v>0.4</v>
      </c>
      <c r="R100" s="16">
        <f>IFERROR(INDEX(KPIData[],MATCH(P100,KPIData[Name],0),3),"")</f>
        <v>0.61</v>
      </c>
      <c r="S100" s="16">
        <f>IFERROR(INDEX(KPIData[],MATCH(P100,KPIData[Name],0),4),"")</f>
        <v>0.88</v>
      </c>
      <c r="T100" s="16">
        <f>IFERROR(INDEX(KPIData[],MATCH(P100,KPIData[Name],0),5),"")</f>
        <v>0.51</v>
      </c>
    </row>
    <row r="101" spans="1:20" x14ac:dyDescent="0.2">
      <c r="A101" s="40" t="s">
        <v>119</v>
      </c>
      <c r="B101" s="16">
        <f>INDEX(KPIData[],ROWS($A$15:A101),$B$8+1)</f>
        <v>0.89</v>
      </c>
      <c r="C101" s="16">
        <f>INDEX(KPIData[],ROWS($A$15:B101),$B$9+1)</f>
        <v>0.78</v>
      </c>
      <c r="L101" s="26">
        <f t="shared" si="4"/>
        <v>3</v>
      </c>
      <c r="M101" s="5" t="b">
        <f t="shared" si="5"/>
        <v>1</v>
      </c>
      <c r="N101" s="26">
        <f>IF(M101,ROWS($M$15:M101),"")</f>
        <v>87</v>
      </c>
      <c r="O101" s="26">
        <f>IFERROR(SMALL($N$15:$N$114,ROWS($N$15:N101)),"")</f>
        <v>87</v>
      </c>
      <c r="P101" s="5" t="str">
        <f t="shared" si="6"/>
        <v>Name 87</v>
      </c>
      <c r="Q101" s="16">
        <f>IFERROR(INDEX(KPIData[],MATCH(P101,KPIData[Name],0),2),"")</f>
        <v>0.97</v>
      </c>
      <c r="R101" s="16">
        <f>IFERROR(INDEX(KPIData[],MATCH(P101,KPIData[Name],0),3),"")</f>
        <v>0.89</v>
      </c>
      <c r="S101" s="16">
        <f>IFERROR(INDEX(KPIData[],MATCH(P101,KPIData[Name],0),4),"")</f>
        <v>0.78</v>
      </c>
      <c r="T101" s="16">
        <f>IFERROR(INDEX(KPIData[],MATCH(P101,KPIData[Name],0),5),"")</f>
        <v>0.53</v>
      </c>
    </row>
    <row r="102" spans="1:20" x14ac:dyDescent="0.2">
      <c r="A102" s="40" t="s">
        <v>120</v>
      </c>
      <c r="B102" s="16">
        <f>INDEX(KPIData[],ROWS($A$15:A102),$B$8+1)</f>
        <v>0.4</v>
      </c>
      <c r="C102" s="16">
        <f>INDEX(KPIData[],ROWS($A$15:B102),$B$9+1)</f>
        <v>0.42</v>
      </c>
      <c r="L102" s="26">
        <f t="shared" si="4"/>
        <v>4</v>
      </c>
      <c r="M102" s="5" t="b">
        <f t="shared" si="5"/>
        <v>1</v>
      </c>
      <c r="N102" s="26">
        <f>IF(M102,ROWS($M$15:M102),"")</f>
        <v>88</v>
      </c>
      <c r="O102" s="26">
        <f>IFERROR(SMALL($N$15:$N$114,ROWS($N$15:N102)),"")</f>
        <v>88</v>
      </c>
      <c r="P102" s="5" t="str">
        <f t="shared" si="6"/>
        <v>Name 88</v>
      </c>
      <c r="Q102" s="16">
        <f>IFERROR(INDEX(KPIData[],MATCH(P102,KPIData[Name],0),2),"")</f>
        <v>0.77</v>
      </c>
      <c r="R102" s="16">
        <f>IFERROR(INDEX(KPIData[],MATCH(P102,KPIData[Name],0),3),"")</f>
        <v>0.4</v>
      </c>
      <c r="S102" s="16">
        <f>IFERROR(INDEX(KPIData[],MATCH(P102,KPIData[Name],0),4),"")</f>
        <v>0.42</v>
      </c>
      <c r="T102" s="16">
        <f>IFERROR(INDEX(KPIData[],MATCH(P102,KPIData[Name],0),5),"")</f>
        <v>0.54</v>
      </c>
    </row>
    <row r="103" spans="1:20" x14ac:dyDescent="0.2">
      <c r="A103" s="40" t="s">
        <v>121</v>
      </c>
      <c r="B103" s="16">
        <f>INDEX(KPIData[],ROWS($A$15:A103),$B$8+1)</f>
        <v>0.61</v>
      </c>
      <c r="C103" s="16">
        <f>INDEX(KPIData[],ROWS($A$15:B103),$B$9+1)</f>
        <v>0.79</v>
      </c>
      <c r="L103" s="26">
        <f t="shared" si="4"/>
        <v>3</v>
      </c>
      <c r="M103" s="5" t="b">
        <f t="shared" si="5"/>
        <v>1</v>
      </c>
      <c r="N103" s="26">
        <f>IF(M103,ROWS($M$15:M103),"")</f>
        <v>89</v>
      </c>
      <c r="O103" s="26">
        <f>IFERROR(SMALL($N$15:$N$114,ROWS($N$15:N103)),"")</f>
        <v>89</v>
      </c>
      <c r="P103" s="5" t="str">
        <f t="shared" si="6"/>
        <v>Name 89</v>
      </c>
      <c r="Q103" s="16">
        <f>IFERROR(INDEX(KPIData[],MATCH(P103,KPIData[Name],0),2),"")</f>
        <v>0.41000000000000003</v>
      </c>
      <c r="R103" s="16">
        <f>IFERROR(INDEX(KPIData[],MATCH(P103,KPIData[Name],0),3),"")</f>
        <v>0.61</v>
      </c>
      <c r="S103" s="16">
        <f>IFERROR(INDEX(KPIData[],MATCH(P103,KPIData[Name],0),4),"")</f>
        <v>0.79</v>
      </c>
      <c r="T103" s="16">
        <f>IFERROR(INDEX(KPIData[],MATCH(P103,KPIData[Name],0),5),"")</f>
        <v>0.42</v>
      </c>
    </row>
    <row r="104" spans="1:20" x14ac:dyDescent="0.2">
      <c r="A104" s="40" t="s">
        <v>122</v>
      </c>
      <c r="B104" s="16">
        <f>INDEX(KPIData[],ROWS($A$15:A104),$B$8+1)</f>
        <v>0.72</v>
      </c>
      <c r="C104" s="16">
        <f>INDEX(KPIData[],ROWS($A$15:B104),$B$9+1)</f>
        <v>0.37</v>
      </c>
      <c r="L104" s="26">
        <f t="shared" si="4"/>
        <v>5</v>
      </c>
      <c r="M104" s="5" t="b">
        <f t="shared" si="5"/>
        <v>1</v>
      </c>
      <c r="N104" s="26">
        <f>IF(M104,ROWS($M$15:M104),"")</f>
        <v>90</v>
      </c>
      <c r="O104" s="26">
        <f>IFERROR(SMALL($N$15:$N$114,ROWS($N$15:N104)),"")</f>
        <v>90</v>
      </c>
      <c r="P104" s="5" t="str">
        <f t="shared" si="6"/>
        <v>Name 90</v>
      </c>
      <c r="Q104" s="16">
        <f>IFERROR(INDEX(KPIData[],MATCH(P104,KPIData[Name],0),2),"")</f>
        <v>0.73</v>
      </c>
      <c r="R104" s="16">
        <f>IFERROR(INDEX(KPIData[],MATCH(P104,KPIData[Name],0),3),"")</f>
        <v>0.72</v>
      </c>
      <c r="S104" s="16">
        <f>IFERROR(INDEX(KPIData[],MATCH(P104,KPIData[Name],0),4),"")</f>
        <v>0.37</v>
      </c>
      <c r="T104" s="16">
        <f>IFERROR(INDEX(KPIData[],MATCH(P104,KPIData[Name],0),5),"")</f>
        <v>0.83000000000000007</v>
      </c>
    </row>
    <row r="105" spans="1:20" x14ac:dyDescent="0.2">
      <c r="A105" s="40" t="s">
        <v>123</v>
      </c>
      <c r="B105" s="16">
        <f>INDEX(KPIData[],ROWS($A$15:A105),$B$8+1)</f>
        <v>0.27</v>
      </c>
      <c r="C105" s="16">
        <f>INDEX(KPIData[],ROWS($A$15:B105),$B$9+1)</f>
        <v>0.26</v>
      </c>
      <c r="L105" s="26">
        <f t="shared" si="4"/>
        <v>4</v>
      </c>
      <c r="M105" s="5" t="b">
        <f t="shared" si="5"/>
        <v>1</v>
      </c>
      <c r="N105" s="26">
        <f>IF(M105,ROWS($M$15:M105),"")</f>
        <v>91</v>
      </c>
      <c r="O105" s="26">
        <f>IFERROR(SMALL($N$15:$N$114,ROWS($N$15:N105)),"")</f>
        <v>91</v>
      </c>
      <c r="P105" s="5" t="str">
        <f t="shared" si="6"/>
        <v>Name 91</v>
      </c>
      <c r="Q105" s="16">
        <f>IFERROR(INDEX(KPIData[],MATCH(P105,KPIData[Name],0),2),"")</f>
        <v>0.98</v>
      </c>
      <c r="R105" s="16">
        <f>IFERROR(INDEX(KPIData[],MATCH(P105,KPIData[Name],0),3),"")</f>
        <v>0.27</v>
      </c>
      <c r="S105" s="16">
        <f>IFERROR(INDEX(KPIData[],MATCH(P105,KPIData[Name],0),4),"")</f>
        <v>0.26</v>
      </c>
      <c r="T105" s="16">
        <f>IFERROR(INDEX(KPIData[],MATCH(P105,KPIData[Name],0),5),"")</f>
        <v>0.68</v>
      </c>
    </row>
    <row r="106" spans="1:20" x14ac:dyDescent="0.2">
      <c r="A106" s="40" t="s">
        <v>124</v>
      </c>
      <c r="B106" s="16">
        <f>INDEX(KPIData[],ROWS($A$15:A106),$B$8+1)</f>
        <v>0.70000000000000007</v>
      </c>
      <c r="C106" s="16">
        <f>INDEX(KPIData[],ROWS($A$15:B106),$B$9+1)</f>
        <v>0.79</v>
      </c>
      <c r="L106" s="26">
        <f t="shared" si="4"/>
        <v>3</v>
      </c>
      <c r="M106" s="5" t="b">
        <f t="shared" si="5"/>
        <v>1</v>
      </c>
      <c r="N106" s="26">
        <f>IF(M106,ROWS($M$15:M106),"")</f>
        <v>92</v>
      </c>
      <c r="O106" s="26">
        <f>IFERROR(SMALL($N$15:$N$114,ROWS($N$15:N106)),"")</f>
        <v>92</v>
      </c>
      <c r="P106" s="5" t="str">
        <f t="shared" si="6"/>
        <v>Name 92</v>
      </c>
      <c r="Q106" s="16">
        <f>IFERROR(INDEX(KPIData[],MATCH(P106,KPIData[Name],0),2),"")</f>
        <v>0.15</v>
      </c>
      <c r="R106" s="16">
        <f>IFERROR(INDEX(KPIData[],MATCH(P106,KPIData[Name],0),3),"")</f>
        <v>0.70000000000000007</v>
      </c>
      <c r="S106" s="16">
        <f>IFERROR(INDEX(KPIData[],MATCH(P106,KPIData[Name],0),4),"")</f>
        <v>0.79</v>
      </c>
      <c r="T106" s="16">
        <f>IFERROR(INDEX(KPIData[],MATCH(P106,KPIData[Name],0),5),"")</f>
        <v>0.47000000000000003</v>
      </c>
    </row>
    <row r="107" spans="1:20" x14ac:dyDescent="0.2">
      <c r="A107" s="40" t="s">
        <v>125</v>
      </c>
      <c r="B107" s="16">
        <f>INDEX(KPIData[],ROWS($A$15:A107),$B$8+1)</f>
        <v>0.27</v>
      </c>
      <c r="C107" s="16">
        <f>INDEX(KPIData[],ROWS($A$15:B107),$B$9+1)</f>
        <v>0.89</v>
      </c>
      <c r="L107" s="26">
        <f t="shared" si="4"/>
        <v>2</v>
      </c>
      <c r="M107" s="5" t="b">
        <f t="shared" si="5"/>
        <v>1</v>
      </c>
      <c r="N107" s="26">
        <f>IF(M107,ROWS($M$15:M107),"")</f>
        <v>93</v>
      </c>
      <c r="O107" s="26">
        <f>IFERROR(SMALL($N$15:$N$114,ROWS($N$15:N107)),"")</f>
        <v>93</v>
      </c>
      <c r="P107" s="5" t="str">
        <f t="shared" si="6"/>
        <v>Name 93</v>
      </c>
      <c r="Q107" s="16">
        <f>IFERROR(INDEX(KPIData[],MATCH(P107,KPIData[Name],0),2),"")</f>
        <v>0.51</v>
      </c>
      <c r="R107" s="16">
        <f>IFERROR(INDEX(KPIData[],MATCH(P107,KPIData[Name],0),3),"")</f>
        <v>0.27</v>
      </c>
      <c r="S107" s="16">
        <f>IFERROR(INDEX(KPIData[],MATCH(P107,KPIData[Name],0),4),"")</f>
        <v>0.89</v>
      </c>
      <c r="T107" s="16">
        <f>IFERROR(INDEX(KPIData[],MATCH(P107,KPIData[Name],0),5),"")</f>
        <v>0.24</v>
      </c>
    </row>
    <row r="108" spans="1:20" x14ac:dyDescent="0.2">
      <c r="A108" s="40" t="s">
        <v>126</v>
      </c>
      <c r="B108" s="16">
        <f>INDEX(KPIData[],ROWS($A$15:A108),$B$8+1)</f>
        <v>0.46</v>
      </c>
      <c r="C108" s="16">
        <f>INDEX(KPIData[],ROWS($A$15:B108),$B$9+1)</f>
        <v>0.87</v>
      </c>
      <c r="L108" s="26">
        <f t="shared" si="4"/>
        <v>2</v>
      </c>
      <c r="M108" s="5" t="b">
        <f t="shared" si="5"/>
        <v>1</v>
      </c>
      <c r="N108" s="26">
        <f>IF(M108,ROWS($M$15:M108),"")</f>
        <v>94</v>
      </c>
      <c r="O108" s="26">
        <f>IFERROR(SMALL($N$15:$N$114,ROWS($N$15:N108)),"")</f>
        <v>94</v>
      </c>
      <c r="P108" s="5" t="str">
        <f t="shared" si="6"/>
        <v>Name 94</v>
      </c>
      <c r="Q108" s="16">
        <f>IFERROR(INDEX(KPIData[],MATCH(P108,KPIData[Name],0),2),"")</f>
        <v>0.76</v>
      </c>
      <c r="R108" s="16">
        <f>IFERROR(INDEX(KPIData[],MATCH(P108,KPIData[Name],0),3),"")</f>
        <v>0.46</v>
      </c>
      <c r="S108" s="16">
        <f>IFERROR(INDEX(KPIData[],MATCH(P108,KPIData[Name],0),4),"")</f>
        <v>0.87</v>
      </c>
      <c r="T108" s="16">
        <f>IFERROR(INDEX(KPIData[],MATCH(P108,KPIData[Name],0),5),"")</f>
        <v>0.27</v>
      </c>
    </row>
    <row r="109" spans="1:20" x14ac:dyDescent="0.2">
      <c r="A109" s="40" t="s">
        <v>127</v>
      </c>
      <c r="B109" s="16">
        <f>INDEX(KPIData[],ROWS($A$15:A109),$B$8+1)</f>
        <v>0.9</v>
      </c>
      <c r="C109" s="16">
        <f>INDEX(KPIData[],ROWS($A$15:B109),$B$9+1)</f>
        <v>0.62</v>
      </c>
      <c r="L109" s="26">
        <f t="shared" si="4"/>
        <v>3</v>
      </c>
      <c r="M109" s="5" t="b">
        <f t="shared" si="5"/>
        <v>1</v>
      </c>
      <c r="N109" s="26">
        <f>IF(M109,ROWS($M$15:M109),"")</f>
        <v>95</v>
      </c>
      <c r="O109" s="26">
        <f>IFERROR(SMALL($N$15:$N$114,ROWS($N$15:N109)),"")</f>
        <v>95</v>
      </c>
      <c r="P109" s="5" t="str">
        <f t="shared" si="6"/>
        <v>Name 95</v>
      </c>
      <c r="Q109" s="16">
        <f>IFERROR(INDEX(KPIData[],MATCH(P109,KPIData[Name],0),2),"")</f>
        <v>0.69000000000000006</v>
      </c>
      <c r="R109" s="16">
        <f>IFERROR(INDEX(KPIData[],MATCH(P109,KPIData[Name],0),3),"")</f>
        <v>0.9</v>
      </c>
      <c r="S109" s="16">
        <f>IFERROR(INDEX(KPIData[],MATCH(P109,KPIData[Name],0),4),"")</f>
        <v>0.62</v>
      </c>
      <c r="T109" s="16">
        <f>IFERROR(INDEX(KPIData[],MATCH(P109,KPIData[Name],0),5),"")</f>
        <v>0.32</v>
      </c>
    </row>
    <row r="110" spans="1:20" x14ac:dyDescent="0.2">
      <c r="A110" s="40" t="s">
        <v>128</v>
      </c>
      <c r="B110" s="16">
        <f>INDEX(KPIData[],ROWS($A$15:A110),$B$8+1)</f>
        <v>0.78</v>
      </c>
      <c r="C110" s="16">
        <f>INDEX(KPIData[],ROWS($A$15:B110),$B$9+1)</f>
        <v>0.57999999999999996</v>
      </c>
      <c r="L110" s="26">
        <f t="shared" si="4"/>
        <v>3</v>
      </c>
      <c r="M110" s="5" t="b">
        <f t="shared" si="5"/>
        <v>1</v>
      </c>
      <c r="N110" s="26">
        <f>IF(M110,ROWS($M$15:M110),"")</f>
        <v>96</v>
      </c>
      <c r="O110" s="26">
        <f>IFERROR(SMALL($N$15:$N$114,ROWS($N$15:N110)),"")</f>
        <v>96</v>
      </c>
      <c r="P110" s="5" t="str">
        <f t="shared" si="6"/>
        <v>Name 96</v>
      </c>
      <c r="Q110" s="16">
        <f>IFERROR(INDEX(KPIData[],MATCH(P110,KPIData[Name],0),2),"")</f>
        <v>0.25</v>
      </c>
      <c r="R110" s="16">
        <f>IFERROR(INDEX(KPIData[],MATCH(P110,KPIData[Name],0),3),"")</f>
        <v>0.78</v>
      </c>
      <c r="S110" s="16">
        <f>IFERROR(INDEX(KPIData[],MATCH(P110,KPIData[Name],0),4),"")</f>
        <v>0.57999999999999996</v>
      </c>
      <c r="T110" s="16">
        <f>IFERROR(INDEX(KPIData[],MATCH(P110,KPIData[Name],0),5),"")</f>
        <v>0.72</v>
      </c>
    </row>
    <row r="111" spans="1:20" x14ac:dyDescent="0.2">
      <c r="A111" s="40" t="s">
        <v>129</v>
      </c>
      <c r="B111" s="16">
        <f>INDEX(KPIData[],ROWS($A$15:A111),$B$8+1)</f>
        <v>0.77</v>
      </c>
      <c r="C111" s="16">
        <f>INDEX(KPIData[],ROWS($A$15:B111),$B$9+1)</f>
        <v>0.32</v>
      </c>
      <c r="L111" s="26">
        <f t="shared" si="4"/>
        <v>5</v>
      </c>
      <c r="M111" s="5" t="b">
        <f t="shared" si="5"/>
        <v>1</v>
      </c>
      <c r="N111" s="26">
        <f>IF(M111,ROWS($M$15:M111),"")</f>
        <v>97</v>
      </c>
      <c r="O111" s="26">
        <f>IFERROR(SMALL($N$15:$N$114,ROWS($N$15:N111)),"")</f>
        <v>97</v>
      </c>
      <c r="P111" s="5" t="str">
        <f t="shared" si="6"/>
        <v>Name 97</v>
      </c>
      <c r="Q111" s="16">
        <f>IFERROR(INDEX(KPIData[],MATCH(P111,KPIData[Name],0),2),"")</f>
        <v>0.92</v>
      </c>
      <c r="R111" s="16">
        <f>IFERROR(INDEX(KPIData[],MATCH(P111,KPIData[Name],0),3),"")</f>
        <v>0.77</v>
      </c>
      <c r="S111" s="16">
        <f>IFERROR(INDEX(KPIData[],MATCH(P111,KPIData[Name],0),4),"")</f>
        <v>0.32</v>
      </c>
      <c r="T111" s="16">
        <f>IFERROR(INDEX(KPIData[],MATCH(P111,KPIData[Name],0),5),"")</f>
        <v>0.98</v>
      </c>
    </row>
    <row r="112" spans="1:20" x14ac:dyDescent="0.2">
      <c r="A112" s="40" t="s">
        <v>130</v>
      </c>
      <c r="B112" s="16">
        <f>INDEX(KPIData[],ROWS($A$15:A112),$B$8+1)</f>
        <v>0.83000000000000007</v>
      </c>
      <c r="C112" s="16">
        <f>INDEX(KPIData[],ROWS($A$15:B112),$B$9+1)</f>
        <v>0.28999999999999998</v>
      </c>
      <c r="L112" s="26">
        <f t="shared" si="4"/>
        <v>5</v>
      </c>
      <c r="M112" s="5" t="b">
        <f t="shared" si="5"/>
        <v>1</v>
      </c>
      <c r="N112" s="26">
        <f>IF(M112,ROWS($M$15:M112),"")</f>
        <v>98</v>
      </c>
      <c r="O112" s="26">
        <f>IFERROR(SMALL($N$15:$N$114,ROWS($N$15:N112)),"")</f>
        <v>98</v>
      </c>
      <c r="P112" s="5" t="str">
        <f t="shared" si="6"/>
        <v>Name 98</v>
      </c>
      <c r="Q112" s="16">
        <f>IFERROR(INDEX(KPIData[],MATCH(P112,KPIData[Name],0),2),"")</f>
        <v>0.79</v>
      </c>
      <c r="R112" s="16">
        <f>IFERROR(INDEX(KPIData[],MATCH(P112,KPIData[Name],0),3),"")</f>
        <v>0.83000000000000007</v>
      </c>
      <c r="S112" s="16">
        <f>IFERROR(INDEX(KPIData[],MATCH(P112,KPIData[Name],0),4),"")</f>
        <v>0.28999999999999998</v>
      </c>
      <c r="T112" s="16">
        <f>IFERROR(INDEX(KPIData[],MATCH(P112,KPIData[Name],0),5),"")</f>
        <v>0.2</v>
      </c>
    </row>
    <row r="113" spans="1:20" x14ac:dyDescent="0.2">
      <c r="A113" s="40" t="s">
        <v>131</v>
      </c>
      <c r="B113" s="16">
        <f>INDEX(KPIData[],ROWS($A$15:A113),$B$8+1)</f>
        <v>0.67</v>
      </c>
      <c r="C113" s="16">
        <f>INDEX(KPIData[],ROWS($A$15:B113),$B$9+1)</f>
        <v>0.5</v>
      </c>
      <c r="L113" s="26">
        <f t="shared" si="4"/>
        <v>5</v>
      </c>
      <c r="M113" s="5" t="b">
        <f t="shared" si="5"/>
        <v>1</v>
      </c>
      <c r="N113" s="26">
        <f>IF(M113,ROWS($M$15:M113),"")</f>
        <v>99</v>
      </c>
      <c r="O113" s="26">
        <f>IFERROR(SMALL($N$15:$N$114,ROWS($N$15:N113)),"")</f>
        <v>99</v>
      </c>
      <c r="P113" s="5" t="str">
        <f t="shared" si="6"/>
        <v>Name 99</v>
      </c>
      <c r="Q113" s="16">
        <f>IFERROR(INDEX(KPIData[],MATCH(P113,KPIData[Name],0),2),"")</f>
        <v>0.8</v>
      </c>
      <c r="R113" s="16">
        <f>IFERROR(INDEX(KPIData[],MATCH(P113,KPIData[Name],0),3),"")</f>
        <v>0.67</v>
      </c>
      <c r="S113" s="16">
        <f>IFERROR(INDEX(KPIData[],MATCH(P113,KPIData[Name],0),4),"")</f>
        <v>0.5</v>
      </c>
      <c r="T113" s="16">
        <f>IFERROR(INDEX(KPIData[],MATCH(P113,KPIData[Name],0),5),"")</f>
        <v>0.82000000000000006</v>
      </c>
    </row>
    <row r="114" spans="1:20" x14ac:dyDescent="0.2">
      <c r="A114" s="40" t="s">
        <v>132</v>
      </c>
      <c r="B114" s="16">
        <f>INDEX(KPIData[],ROWS($A$15:A114),$B$8+1)</f>
        <v>0.74</v>
      </c>
      <c r="C114" s="16">
        <f>INDEX(KPIData[],ROWS($A$15:B114),$B$9+1)</f>
        <v>0.2</v>
      </c>
      <c r="L114" s="26">
        <f t="shared" si="4"/>
        <v>5</v>
      </c>
      <c r="M114" s="5" t="b">
        <f t="shared" si="5"/>
        <v>1</v>
      </c>
      <c r="N114" s="26">
        <f>IF(M114,ROWS($M$15:M114),"")</f>
        <v>100</v>
      </c>
      <c r="O114" s="26">
        <f>IFERROR(SMALL($N$15:$N$114,ROWS($N$15:N114)),"")</f>
        <v>100</v>
      </c>
      <c r="P114" s="5" t="str">
        <f t="shared" si="6"/>
        <v>Name 100</v>
      </c>
      <c r="Q114" s="16">
        <f>IFERROR(INDEX(KPIData[],MATCH(P114,KPIData[Name],0),2),"")</f>
        <v>0.57000000000000006</v>
      </c>
      <c r="R114" s="16">
        <f>IFERROR(INDEX(KPIData[],MATCH(P114,KPIData[Name],0),3),"")</f>
        <v>0.74</v>
      </c>
      <c r="S114" s="16">
        <f>IFERROR(INDEX(KPIData[],MATCH(P114,KPIData[Name],0),4),"")</f>
        <v>0.2</v>
      </c>
      <c r="T114" s="16">
        <f>IFERROR(INDEX(KPIData[],MATCH(P114,KPIData[Name],0),5),"")</f>
        <v>0.15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3:N21"/>
  <sheetViews>
    <sheetView showGridLines="0" tabSelected="1" workbookViewId="0">
      <selection activeCell="R10" sqref="R10"/>
    </sheetView>
  </sheetViews>
  <sheetFormatPr defaultColWidth="9" defaultRowHeight="14.25" x14ac:dyDescent="0.2"/>
  <cols>
    <col min="1" max="5" width="9" style="3"/>
    <col min="6" max="6" width="16.85546875" style="3" customWidth="1"/>
    <col min="7" max="7" width="5.7109375" style="3" customWidth="1"/>
    <col min="8" max="8" width="6" style="3" bestFit="1" customWidth="1"/>
    <col min="9" max="16384" width="9" style="3"/>
  </cols>
  <sheetData>
    <row r="3" spans="8:14" ht="14.25" customHeight="1" x14ac:dyDescent="0.2"/>
    <row r="4" spans="8:14" x14ac:dyDescent="0.2">
      <c r="H4" s="4" t="s">
        <v>16</v>
      </c>
      <c r="I4" s="4"/>
      <c r="J4" s="4"/>
      <c r="K4" s="4"/>
      <c r="L4" s="4"/>
      <c r="M4" s="4"/>
      <c r="N4" s="4"/>
    </row>
    <row r="5" spans="8:14" ht="14.45" customHeight="1" x14ac:dyDescent="0.2">
      <c r="H5" s="20" t="s">
        <v>14</v>
      </c>
      <c r="I5" s="20" t="s">
        <v>15</v>
      </c>
      <c r="J5" s="20" t="s">
        <v>0</v>
      </c>
      <c r="K5" s="20" t="s">
        <v>1</v>
      </c>
      <c r="L5" s="20" t="s">
        <v>2</v>
      </c>
      <c r="M5" s="20" t="s">
        <v>3</v>
      </c>
      <c r="N5" s="4"/>
    </row>
    <row r="6" spans="8:14" x14ac:dyDescent="0.2">
      <c r="H6" s="21">
        <f>IF(I6&lt;&gt;"",Calculations!$B$10+ROWS(Dashboard!$G$6:G6)-1,"")</f>
        <v>21</v>
      </c>
      <c r="I6" s="22" t="str">
        <f>INDEX(Calculations!$P$15:$T$114,ROWS(Dashboard!$H$6:H6)+Calculations!$B$10-1,1)</f>
        <v>Name 21</v>
      </c>
      <c r="J6" s="23">
        <f>INDEX(Calculations!$P$15:$T$114,ROWS(Dashboard!$H$6:H6)+Calculations!$B$10-1,2)</f>
        <v>0.59</v>
      </c>
      <c r="K6" s="23">
        <f>INDEX(Calculations!$P$15:$T$114,ROWS(Dashboard!$H$6:H6)+Calculations!$B$10-1,3)</f>
        <v>0.4</v>
      </c>
      <c r="L6" s="23">
        <f>INDEX(Calculations!$P$15:$T$114,ROWS(Dashboard!$H$6:H6)+Calculations!$B$10-1,4)</f>
        <v>0.54</v>
      </c>
      <c r="M6" s="23">
        <f>INDEX(Calculations!$P$15:$T$114,ROWS(Dashboard!$H$6:H6)+Calculations!$B$10-1,5)</f>
        <v>0.43</v>
      </c>
      <c r="N6" s="4"/>
    </row>
    <row r="7" spans="8:14" x14ac:dyDescent="0.2">
      <c r="H7" s="21">
        <f>IF(I7&lt;&gt;"",Calculations!$B$10+ROWS(Dashboard!$G$6:G7)-1,"")</f>
        <v>22</v>
      </c>
      <c r="I7" s="22" t="str">
        <f>INDEX(Calculations!$P$15:$T$114,ROWS(Dashboard!$H$6:H7)+Calculations!$B$10-1,1)</f>
        <v>Name 22</v>
      </c>
      <c r="J7" s="23">
        <f>INDEX(Calculations!$P$15:$T$114,ROWS(Dashboard!$H$6:H7)+Calculations!$B$10-1,2)</f>
        <v>0.82000000000000006</v>
      </c>
      <c r="K7" s="23">
        <f>INDEX(Calculations!$P$15:$T$114,ROWS(Dashboard!$H$6:H7)+Calculations!$B$10-1,3)</f>
        <v>0.33</v>
      </c>
      <c r="L7" s="23">
        <f>INDEX(Calculations!$P$15:$T$114,ROWS(Dashboard!$H$6:H7)+Calculations!$B$10-1,4)</f>
        <v>0.15</v>
      </c>
      <c r="M7" s="23">
        <f>INDEX(Calculations!$P$15:$T$114,ROWS(Dashboard!$H$6:H7)+Calculations!$B$10-1,5)</f>
        <v>0.91</v>
      </c>
      <c r="N7" s="4"/>
    </row>
    <row r="8" spans="8:14" x14ac:dyDescent="0.2">
      <c r="H8" s="21">
        <f>IF(I8&lt;&gt;"",Calculations!$B$10+ROWS(Dashboard!$G$6:G8)-1,"")</f>
        <v>23</v>
      </c>
      <c r="I8" s="22" t="str">
        <f>INDEX(Calculations!$P$15:$T$114,ROWS(Dashboard!$H$6:H8)+Calculations!$B$10-1,1)</f>
        <v>Name 23</v>
      </c>
      <c r="J8" s="23">
        <f>INDEX(Calculations!$P$15:$T$114,ROWS(Dashboard!$H$6:H8)+Calculations!$B$10-1,2)</f>
        <v>0.67</v>
      </c>
      <c r="K8" s="23">
        <f>INDEX(Calculations!$P$15:$T$114,ROWS(Dashboard!$H$6:H8)+Calculations!$B$10-1,3)</f>
        <v>0.37</v>
      </c>
      <c r="L8" s="23">
        <f>INDEX(Calculations!$P$15:$T$114,ROWS(Dashboard!$H$6:H8)+Calculations!$B$10-1,4)</f>
        <v>0.75</v>
      </c>
      <c r="M8" s="23">
        <f>INDEX(Calculations!$P$15:$T$114,ROWS(Dashboard!$H$6:H8)+Calculations!$B$10-1,5)</f>
        <v>0.4</v>
      </c>
      <c r="N8" s="4"/>
    </row>
    <row r="9" spans="8:14" x14ac:dyDescent="0.2">
      <c r="H9" s="21">
        <f>IF(I9&lt;&gt;"",Calculations!$B$10+ROWS(Dashboard!$G$6:G9)-1,"")</f>
        <v>24</v>
      </c>
      <c r="I9" s="22" t="str">
        <f>INDEX(Calculations!$P$15:$T$114,ROWS(Dashboard!$H$6:H9)+Calculations!$B$10-1,1)</f>
        <v>Name 24</v>
      </c>
      <c r="J9" s="23">
        <f>INDEX(Calculations!$P$15:$T$114,ROWS(Dashboard!$H$6:H9)+Calculations!$B$10-1,2)</f>
        <v>0.67</v>
      </c>
      <c r="K9" s="23">
        <f>INDEX(Calculations!$P$15:$T$114,ROWS(Dashboard!$H$6:H9)+Calculations!$B$10-1,3)</f>
        <v>0.79</v>
      </c>
      <c r="L9" s="23">
        <f>INDEX(Calculations!$P$15:$T$114,ROWS(Dashboard!$H$6:H9)+Calculations!$B$10-1,4)</f>
        <v>0.3</v>
      </c>
      <c r="M9" s="23">
        <f>INDEX(Calculations!$P$15:$T$114,ROWS(Dashboard!$H$6:H9)+Calculations!$B$10-1,5)</f>
        <v>0.68</v>
      </c>
      <c r="N9" s="4"/>
    </row>
    <row r="10" spans="8:14" x14ac:dyDescent="0.2">
      <c r="H10" s="21">
        <f>IF(I10&lt;&gt;"",Calculations!$B$10+ROWS(Dashboard!$G$6:G10)-1,"")</f>
        <v>25</v>
      </c>
      <c r="I10" s="22" t="str">
        <f>INDEX(Calculations!$P$15:$T$114,ROWS(Dashboard!$H$6:H10)+Calculations!$B$10-1,1)</f>
        <v>Name 25</v>
      </c>
      <c r="J10" s="23">
        <f>INDEX(Calculations!$P$15:$T$114,ROWS(Dashboard!$H$6:H10)+Calculations!$B$10-1,2)</f>
        <v>0.95000000000000007</v>
      </c>
      <c r="K10" s="23">
        <f>INDEX(Calculations!$P$15:$T$114,ROWS(Dashboard!$H$6:H10)+Calculations!$B$10-1,3)</f>
        <v>0.18</v>
      </c>
      <c r="L10" s="23">
        <f>INDEX(Calculations!$P$15:$T$114,ROWS(Dashboard!$H$6:H10)+Calculations!$B$10-1,4)</f>
        <v>0.76</v>
      </c>
      <c r="M10" s="23">
        <f>INDEX(Calculations!$P$15:$T$114,ROWS(Dashboard!$H$6:H10)+Calculations!$B$10-1,5)</f>
        <v>0.48</v>
      </c>
      <c r="N10" s="4"/>
    </row>
    <row r="11" spans="8:14" x14ac:dyDescent="0.2">
      <c r="H11" s="21">
        <f>IF(I11&lt;&gt;"",Calculations!$B$10+ROWS(Dashboard!$G$6:G11)-1,"")</f>
        <v>26</v>
      </c>
      <c r="I11" s="22" t="str">
        <f>INDEX(Calculations!$P$15:$T$114,ROWS(Dashboard!$H$6:H11)+Calculations!$B$10-1,1)</f>
        <v>Name 26</v>
      </c>
      <c r="J11" s="23">
        <f>INDEX(Calculations!$P$15:$T$114,ROWS(Dashboard!$H$6:H11)+Calculations!$B$10-1,2)</f>
        <v>0.55000000000000004</v>
      </c>
      <c r="K11" s="23">
        <f>INDEX(Calculations!$P$15:$T$114,ROWS(Dashboard!$H$6:H11)+Calculations!$B$10-1,3)</f>
        <v>0.82000000000000006</v>
      </c>
      <c r="L11" s="23">
        <f>INDEX(Calculations!$P$15:$T$114,ROWS(Dashboard!$H$6:H11)+Calculations!$B$10-1,4)</f>
        <v>0.27</v>
      </c>
      <c r="M11" s="23">
        <f>INDEX(Calculations!$P$15:$T$114,ROWS(Dashboard!$H$6:H11)+Calculations!$B$10-1,5)</f>
        <v>0.28999999999999998</v>
      </c>
      <c r="N11" s="4"/>
    </row>
    <row r="12" spans="8:14" x14ac:dyDescent="0.2">
      <c r="H12" s="21">
        <f>IF(I12&lt;&gt;"",Calculations!$B$10+ROWS(Dashboard!$G$6:G12)-1,"")</f>
        <v>27</v>
      </c>
      <c r="I12" s="22" t="str">
        <f>INDEX(Calculations!$P$15:$T$114,ROWS(Dashboard!$H$6:H12)+Calculations!$B$10-1,1)</f>
        <v>Name 27</v>
      </c>
      <c r="J12" s="23">
        <f>INDEX(Calculations!$P$15:$T$114,ROWS(Dashboard!$H$6:H12)+Calculations!$B$10-1,2)</f>
        <v>0.35000000000000003</v>
      </c>
      <c r="K12" s="23">
        <f>INDEX(Calculations!$P$15:$T$114,ROWS(Dashboard!$H$6:H12)+Calculations!$B$10-1,3)</f>
        <v>0.6</v>
      </c>
      <c r="L12" s="23">
        <f>INDEX(Calculations!$P$15:$T$114,ROWS(Dashboard!$H$6:H12)+Calculations!$B$10-1,4)</f>
        <v>0.31</v>
      </c>
      <c r="M12" s="23">
        <f>INDEX(Calculations!$P$15:$T$114,ROWS(Dashboard!$H$6:H12)+Calculations!$B$10-1,5)</f>
        <v>0.45</v>
      </c>
      <c r="N12" s="4"/>
    </row>
    <row r="13" spans="8:14" x14ac:dyDescent="0.2">
      <c r="H13" s="21">
        <f>IF(I13&lt;&gt;"",Calculations!$B$10+ROWS(Dashboard!$G$6:G13)-1,"")</f>
        <v>28</v>
      </c>
      <c r="I13" s="22" t="str">
        <f>INDEX(Calculations!$P$15:$T$114,ROWS(Dashboard!$H$6:H13)+Calculations!$B$10-1,1)</f>
        <v>Name 28</v>
      </c>
      <c r="J13" s="23">
        <f>INDEX(Calculations!$P$15:$T$114,ROWS(Dashboard!$H$6:H13)+Calculations!$B$10-1,2)</f>
        <v>0.87</v>
      </c>
      <c r="K13" s="23">
        <f>INDEX(Calculations!$P$15:$T$114,ROWS(Dashboard!$H$6:H13)+Calculations!$B$10-1,3)</f>
        <v>0.32</v>
      </c>
      <c r="L13" s="23">
        <f>INDEX(Calculations!$P$15:$T$114,ROWS(Dashboard!$H$6:H13)+Calculations!$B$10-1,4)</f>
        <v>0.65</v>
      </c>
      <c r="M13" s="23">
        <f>INDEX(Calculations!$P$15:$T$114,ROWS(Dashboard!$H$6:H13)+Calculations!$B$10-1,5)</f>
        <v>0.41000000000000003</v>
      </c>
      <c r="N13" s="4"/>
    </row>
    <row r="14" spans="8:14" x14ac:dyDescent="0.2">
      <c r="H14" s="21">
        <f>IF(I14&lt;&gt;"",Calculations!$B$10+ROWS(Dashboard!$G$6:G14)-1,"")</f>
        <v>29</v>
      </c>
      <c r="I14" s="22" t="str">
        <f>INDEX(Calculations!$P$15:$T$114,ROWS(Dashboard!$H$6:H14)+Calculations!$B$10-1,1)</f>
        <v>Name 29</v>
      </c>
      <c r="J14" s="23">
        <f>INDEX(Calculations!$P$15:$T$114,ROWS(Dashboard!$H$6:H14)+Calculations!$B$10-1,2)</f>
        <v>0.19</v>
      </c>
      <c r="K14" s="23">
        <f>INDEX(Calculations!$P$15:$T$114,ROWS(Dashboard!$H$6:H14)+Calculations!$B$10-1,3)</f>
        <v>0.37</v>
      </c>
      <c r="L14" s="23">
        <f>INDEX(Calculations!$P$15:$T$114,ROWS(Dashboard!$H$6:H14)+Calculations!$B$10-1,4)</f>
        <v>0.15</v>
      </c>
      <c r="M14" s="23">
        <f>INDEX(Calculations!$P$15:$T$114,ROWS(Dashboard!$H$6:H14)+Calculations!$B$10-1,5)</f>
        <v>0.95000000000000007</v>
      </c>
      <c r="N14" s="4"/>
    </row>
    <row r="15" spans="8:14" x14ac:dyDescent="0.2">
      <c r="H15" s="21">
        <f>IF(I15&lt;&gt;"",Calculations!$B$10+ROWS(Dashboard!$G$6:G15)-1,"")</f>
        <v>30</v>
      </c>
      <c r="I15" s="22" t="str">
        <f>INDEX(Calculations!$P$15:$T$114,ROWS(Dashboard!$H$6:H15)+Calculations!$B$10-1,1)</f>
        <v>Name 30</v>
      </c>
      <c r="J15" s="23">
        <f>INDEX(Calculations!$P$15:$T$114,ROWS(Dashboard!$H$6:H15)+Calculations!$B$10-1,2)</f>
        <v>0.94000000000000006</v>
      </c>
      <c r="K15" s="23">
        <f>INDEX(Calculations!$P$15:$T$114,ROWS(Dashboard!$H$6:H15)+Calculations!$B$10-1,3)</f>
        <v>0.61</v>
      </c>
      <c r="L15" s="23">
        <f>INDEX(Calculations!$P$15:$T$114,ROWS(Dashboard!$H$6:H15)+Calculations!$B$10-1,4)</f>
        <v>0.91</v>
      </c>
      <c r="M15" s="23">
        <f>INDEX(Calculations!$P$15:$T$114,ROWS(Dashboard!$H$6:H15)+Calculations!$B$10-1,5)</f>
        <v>0.3</v>
      </c>
      <c r="N15" s="4"/>
    </row>
    <row r="16" spans="8:14" ht="15" x14ac:dyDescent="0.25">
      <c r="H16"/>
      <c r="I16"/>
      <c r="J16"/>
      <c r="K16"/>
      <c r="L16"/>
      <c r="M16"/>
      <c r="N16" s="4"/>
    </row>
    <row r="17" spans="6:14" ht="15" x14ac:dyDescent="0.25">
      <c r="H17"/>
      <c r="I17"/>
      <c r="J17"/>
      <c r="K17"/>
      <c r="L17"/>
      <c r="M17"/>
      <c r="N17" s="4"/>
    </row>
    <row r="18" spans="6:14" ht="15" x14ac:dyDescent="0.25">
      <c r="H18"/>
      <c r="I18"/>
      <c r="J18"/>
      <c r="K18"/>
      <c r="L18"/>
      <c r="M18"/>
      <c r="N18" s="4"/>
    </row>
    <row r="19" spans="6:14" ht="15" x14ac:dyDescent="0.25">
      <c r="H19"/>
      <c r="I19"/>
      <c r="J19"/>
      <c r="K19"/>
      <c r="L19"/>
      <c r="M19"/>
      <c r="N19" s="4"/>
    </row>
    <row r="20" spans="6:14" ht="15" thickBot="1" x14ac:dyDescent="0.25">
      <c r="H20" s="4"/>
      <c r="I20" s="4"/>
      <c r="J20" s="4"/>
      <c r="K20" s="4"/>
      <c r="L20" s="4"/>
      <c r="M20" s="4"/>
      <c r="N20" s="4"/>
    </row>
    <row r="21" spans="6:14" ht="15" thickBot="1" x14ac:dyDescent="0.25">
      <c r="F21" s="17" t="s">
        <v>35</v>
      </c>
    </row>
  </sheetData>
  <conditionalFormatting sqref="H6:H15">
    <cfRule type="expression" dxfId="2" priority="3">
      <formula>$F$21=$I6</formula>
    </cfRule>
  </conditionalFormatting>
  <conditionalFormatting sqref="I6:L15">
    <cfRule type="expression" dxfId="1" priority="2">
      <formula>$F$21=$I6</formula>
    </cfRule>
  </conditionalFormatting>
  <conditionalFormatting sqref="J6:M15">
    <cfRule type="colorScale" priority="5">
      <colorScale>
        <cfvo type="min"/>
        <cfvo type="percentile" val="50"/>
        <cfvo type="max"/>
        <color rgb="FFEF653F"/>
        <color theme="0"/>
        <color theme="9"/>
      </colorScale>
    </cfRule>
  </conditionalFormatting>
  <conditionalFormatting sqref="M6:M15">
    <cfRule type="expression" dxfId="0" priority="1">
      <formula>$F$21=$I6</formula>
    </cfRule>
  </conditionalFormatting>
  <pageMargins left="0.7" right="0.7" top="0.75" bottom="0.75" header="0.3" footer="0.3"/>
  <pageSetup orientation="landscape" horizontalDpi="4294967294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>
                  <from>
                    <xdr:col>0</xdr:col>
                    <xdr:colOff>209550</xdr:colOff>
                    <xdr:row>2</xdr:row>
                    <xdr:rowOff>38100</xdr:rowOff>
                  </from>
                  <to>
                    <xdr:col>1</xdr:col>
                    <xdr:colOff>161925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>
                  <from>
                    <xdr:col>5</xdr:col>
                    <xdr:colOff>533400</xdr:colOff>
                    <xdr:row>14</xdr:row>
                    <xdr:rowOff>66675</xdr:rowOff>
                  </from>
                  <to>
                    <xdr:col>5</xdr:col>
                    <xdr:colOff>1047750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9525</xdr:rowOff>
                  </from>
                  <to>
                    <xdr:col>6</xdr:col>
                    <xdr:colOff>390525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Option Button 9">
              <controlPr defaultSize="0" autoFill="0" autoLine="0" autoPict="0">
                <anchor moveWithCells="1">
                  <from>
                    <xdr:col>6</xdr:col>
                    <xdr:colOff>666750</xdr:colOff>
                    <xdr:row>2</xdr:row>
                    <xdr:rowOff>66675</xdr:rowOff>
                  </from>
                  <to>
                    <xdr:col>7</xdr:col>
                    <xdr:colOff>409575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Option Button 10">
              <controlPr defaultSize="0" autoFill="0" autoLine="0" autoPict="0">
                <anchor moveWithCells="1">
                  <from>
                    <xdr:col>8</xdr:col>
                    <xdr:colOff>57150</xdr:colOff>
                    <xdr:row>2</xdr:row>
                    <xdr:rowOff>66675</xdr:rowOff>
                  </from>
                  <to>
                    <xdr:col>8</xdr:col>
                    <xdr:colOff>676275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Option Button 11">
              <controlPr defaultSize="0" autoFill="0" autoLine="0" autoPict="0">
                <anchor moveWithCells="1">
                  <from>
                    <xdr:col>9</xdr:col>
                    <xdr:colOff>104775</xdr:colOff>
                    <xdr:row>2</xdr:row>
                    <xdr:rowOff>66675</xdr:rowOff>
                  </from>
                  <to>
                    <xdr:col>10</xdr:col>
                    <xdr:colOff>142875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Option Button 12">
              <controlPr defaultSize="0" autoFill="0" autoLine="0" autoPict="0">
                <anchor moveWithCells="1">
                  <from>
                    <xdr:col>10</xdr:col>
                    <xdr:colOff>266700</xdr:colOff>
                    <xdr:row>2</xdr:row>
                    <xdr:rowOff>66675</xdr:rowOff>
                  </from>
                  <to>
                    <xdr:col>11</xdr:col>
                    <xdr:colOff>371475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Option Button 13">
              <controlPr defaultSize="0" autoFill="0" autoLine="0" autoPict="0">
                <anchor moveWithCells="1">
                  <from>
                    <xdr:col>11</xdr:col>
                    <xdr:colOff>495300</xdr:colOff>
                    <xdr:row>2</xdr:row>
                    <xdr:rowOff>66675</xdr:rowOff>
                  </from>
                  <to>
                    <xdr:col>13</xdr:col>
                    <xdr:colOff>19050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Calculations!$A$15:$A$114</xm:f>
          </x14:formula1>
          <xm:sqref>F21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tech</cp:lastModifiedBy>
  <cp:lastPrinted>2021-09-04T07:11:19Z</cp:lastPrinted>
  <dcterms:created xsi:type="dcterms:W3CDTF">2015-06-28T17:31:08Z</dcterms:created>
  <dcterms:modified xsi:type="dcterms:W3CDTF">2023-08-10T13:49:49Z</dcterms:modified>
</cp:coreProperties>
</file>