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513B7F-FDA5-4FB3-87A2-7C0AE8EF51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2" r:id="rId1"/>
    <sheet name="Data" sheetId="1" r:id="rId2"/>
  </sheets>
  <definedNames>
    <definedName name="Column_Metric">INDIRECT(Data!$S$2)</definedName>
    <definedName name="Data_label">INDIRECT(Data!$T$2)</definedName>
    <definedName name="Line_Metric">INDIRECT(Data!$R$2)</definedName>
    <definedName name="Metric_for_Quarter">INDIRECT(Data!$N$19)</definedName>
    <definedName name="Month">INDIRECT(Data!$Q$2)</definedName>
    <definedName name="Quarter">INDIRECT(Data!$M$19)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O1" i="1"/>
  <c r="O3" i="1" s="1"/>
  <c r="G34" i="1"/>
  <c r="G35" i="1"/>
  <c r="G36" i="1"/>
  <c r="G37" i="1"/>
  <c r="G38" i="1"/>
  <c r="G39" i="1"/>
  <c r="G40" i="1"/>
  <c r="G41" i="1"/>
  <c r="G42" i="1"/>
  <c r="G43" i="1"/>
  <c r="G44" i="1"/>
  <c r="G33" i="1"/>
  <c r="H3" i="1"/>
  <c r="H34" i="1" s="1"/>
  <c r="H4" i="1"/>
  <c r="H35" i="1" s="1"/>
  <c r="H5" i="1"/>
  <c r="H36" i="1" s="1"/>
  <c r="H6" i="1"/>
  <c r="H37" i="1" s="1"/>
  <c r="D38" i="1"/>
  <c r="H8" i="1"/>
  <c r="H39" i="1" s="1"/>
  <c r="H9" i="1"/>
  <c r="H40" i="1" s="1"/>
  <c r="H10" i="1"/>
  <c r="H41" i="1" s="1"/>
  <c r="D42" i="1"/>
  <c r="H12" i="1"/>
  <c r="H43" i="1" s="1"/>
  <c r="D44" i="1"/>
  <c r="H2" i="1"/>
  <c r="H33" i="1" s="1"/>
  <c r="C34" i="1"/>
  <c r="C35" i="1"/>
  <c r="C36" i="1"/>
  <c r="C37" i="1"/>
  <c r="C38" i="1"/>
  <c r="C39" i="1"/>
  <c r="C40" i="1"/>
  <c r="C41" i="1"/>
  <c r="C42" i="1"/>
  <c r="C43" i="1"/>
  <c r="C44" i="1"/>
  <c r="C33" i="1"/>
  <c r="O2" i="1" l="1"/>
  <c r="P1" i="1"/>
  <c r="R2" i="1" s="1"/>
  <c r="E28" i="1"/>
  <c r="C23" i="1"/>
  <c r="D24" i="1"/>
  <c r="C19" i="1"/>
  <c r="C27" i="1"/>
  <c r="H19" i="1"/>
  <c r="D27" i="1"/>
  <c r="E21" i="1"/>
  <c r="D20" i="1"/>
  <c r="E24" i="1"/>
  <c r="H28" i="1"/>
  <c r="E19" i="1"/>
  <c r="E20" i="1"/>
  <c r="D23" i="1"/>
  <c r="H24" i="1"/>
  <c r="G27" i="1"/>
  <c r="G19" i="1"/>
  <c r="H20" i="1"/>
  <c r="G23" i="1"/>
  <c r="E25" i="1"/>
  <c r="D28" i="1"/>
  <c r="C18" i="1"/>
  <c r="G18" i="1"/>
  <c r="C22" i="1"/>
  <c r="G22" i="1"/>
  <c r="C26" i="1"/>
  <c r="G26" i="1"/>
  <c r="D18" i="1"/>
  <c r="H18" i="1"/>
  <c r="C21" i="1"/>
  <c r="G21" i="1"/>
  <c r="D22" i="1"/>
  <c r="H22" i="1"/>
  <c r="C25" i="1"/>
  <c r="G25" i="1"/>
  <c r="D26" i="1"/>
  <c r="H26" i="1"/>
  <c r="C29" i="1"/>
  <c r="G29" i="1"/>
  <c r="E18" i="1"/>
  <c r="C20" i="1"/>
  <c r="G20" i="1"/>
  <c r="D21" i="1"/>
  <c r="H21" i="1"/>
  <c r="E22" i="1"/>
  <c r="C24" i="1"/>
  <c r="G24" i="1"/>
  <c r="D25" i="1"/>
  <c r="H25" i="1"/>
  <c r="E26" i="1"/>
  <c r="C28" i="1"/>
  <c r="G28" i="1"/>
  <c r="D29" i="1"/>
  <c r="E39" i="1"/>
  <c r="E35" i="1"/>
  <c r="E43" i="1"/>
  <c r="D34" i="1"/>
  <c r="D33" i="1"/>
  <c r="E34" i="1"/>
  <c r="D37" i="1"/>
  <c r="D41" i="1"/>
  <c r="E33" i="1"/>
  <c r="D36" i="1"/>
  <c r="E37" i="1"/>
  <c r="D40" i="1"/>
  <c r="E41" i="1"/>
  <c r="D35" i="1"/>
  <c r="E36" i="1"/>
  <c r="D39" i="1"/>
  <c r="E40" i="1"/>
  <c r="D43" i="1"/>
  <c r="N12" i="1"/>
  <c r="M14" i="1"/>
  <c r="M13" i="1"/>
  <c r="N14" i="1"/>
  <c r="M11" i="1"/>
  <c r="O13" i="1"/>
  <c r="O11" i="1"/>
  <c r="M12" i="1"/>
  <c r="N13" i="1"/>
  <c r="N11" i="1"/>
  <c r="I2" i="1"/>
  <c r="I10" i="1"/>
  <c r="I6" i="1"/>
  <c r="I13" i="1"/>
  <c r="I5" i="1"/>
  <c r="I12" i="1"/>
  <c r="I8" i="1"/>
  <c r="I4" i="1"/>
  <c r="I9" i="1"/>
  <c r="I11" i="1"/>
  <c r="I7" i="1"/>
  <c r="I3" i="1"/>
  <c r="F13" i="1"/>
  <c r="F11" i="1"/>
  <c r="F7" i="1"/>
  <c r="F10" i="1"/>
  <c r="N17" i="1" s="1"/>
  <c r="N19" i="1" s="1"/>
  <c r="E29" i="1"/>
  <c r="F9" i="1"/>
  <c r="F6" i="1"/>
  <c r="F5" i="1"/>
  <c r="F12" i="1"/>
  <c r="F8" i="1"/>
  <c r="F4" i="1"/>
  <c r="F3" i="1"/>
  <c r="F2" i="1"/>
  <c r="S2" i="1" l="1"/>
  <c r="T2" i="1"/>
  <c r="E42" i="1"/>
  <c r="E27" i="1"/>
  <c r="F36" i="1"/>
  <c r="F21" i="1"/>
  <c r="F44" i="1"/>
  <c r="F29" i="1"/>
  <c r="I40" i="1"/>
  <c r="I25" i="1"/>
  <c r="I36" i="1"/>
  <c r="I21" i="1"/>
  <c r="I33" i="1"/>
  <c r="I18" i="1"/>
  <c r="F35" i="1"/>
  <c r="F20" i="1"/>
  <c r="F37" i="1"/>
  <c r="F22" i="1"/>
  <c r="F41" i="1"/>
  <c r="F26" i="1"/>
  <c r="I34" i="1"/>
  <c r="I19" i="1"/>
  <c r="I35" i="1"/>
  <c r="I20" i="1"/>
  <c r="I44" i="1"/>
  <c r="I29" i="1"/>
  <c r="F33" i="1"/>
  <c r="F18" i="1"/>
  <c r="F39" i="1"/>
  <c r="F24" i="1"/>
  <c r="E38" i="1"/>
  <c r="E23" i="1"/>
  <c r="F38" i="1"/>
  <c r="F23" i="1"/>
  <c r="I38" i="1"/>
  <c r="I23" i="1"/>
  <c r="I39" i="1"/>
  <c r="I24" i="1"/>
  <c r="I37" i="1"/>
  <c r="I22" i="1"/>
  <c r="F34" i="1"/>
  <c r="F19" i="1"/>
  <c r="F43" i="1"/>
  <c r="F28" i="1"/>
  <c r="F40" i="1"/>
  <c r="F25" i="1"/>
  <c r="F42" i="1"/>
  <c r="F27" i="1"/>
  <c r="I42" i="1"/>
  <c r="I27" i="1"/>
  <c r="I43" i="1"/>
  <c r="I28" i="1"/>
  <c r="I41" i="1"/>
  <c r="I26" i="1"/>
  <c r="H13" i="1"/>
  <c r="E44" i="1"/>
  <c r="S14" i="1"/>
  <c r="Q14" i="1" s="1"/>
  <c r="S12" i="1"/>
  <c r="Q12" i="1" s="1"/>
  <c r="S13" i="1"/>
  <c r="Q13" i="1" s="1"/>
  <c r="S11" i="1"/>
  <c r="R13" i="1"/>
  <c r="H7" i="1"/>
  <c r="O12" i="1"/>
  <c r="R12" i="1" s="1"/>
  <c r="H11" i="1"/>
  <c r="O14" i="1"/>
  <c r="R14" i="1" s="1"/>
  <c r="P13" i="1"/>
  <c r="R11" i="1"/>
  <c r="P12" i="1"/>
  <c r="P14" i="1"/>
  <c r="P11" i="1"/>
  <c r="N15" i="1"/>
  <c r="M15" i="1"/>
  <c r="H42" i="1" l="1"/>
  <c r="H27" i="1"/>
  <c r="H44" i="1"/>
  <c r="H29" i="1"/>
  <c r="H38" i="1"/>
  <c r="H23" i="1"/>
  <c r="S15" i="1"/>
  <c r="Q15" i="1" s="1"/>
  <c r="Q11" i="1"/>
  <c r="O15" i="1"/>
  <c r="R15" i="1" s="1"/>
  <c r="P15" i="1"/>
</calcChain>
</file>

<file path=xl/sharedStrings.xml><?xml version="1.0" encoding="utf-8"?>
<sst xmlns="http://schemas.openxmlformats.org/spreadsheetml/2006/main" count="134" uniqueCount="34">
  <si>
    <t>Column</t>
  </si>
  <si>
    <t>Line</t>
  </si>
  <si>
    <t>Month</t>
  </si>
  <si>
    <t>Jan</t>
  </si>
  <si>
    <t>Quarter</t>
  </si>
  <si>
    <t>May</t>
  </si>
  <si>
    <t>Q1</t>
  </si>
  <si>
    <t>Q2</t>
  </si>
  <si>
    <t>Q3</t>
  </si>
  <si>
    <t>Q4</t>
  </si>
  <si>
    <t>Calls</t>
  </si>
  <si>
    <t>Sales</t>
  </si>
  <si>
    <t>Revenue</t>
  </si>
  <si>
    <t>Conversion</t>
  </si>
  <si>
    <t>AHT</t>
  </si>
  <si>
    <t>Total</t>
  </si>
  <si>
    <t>THT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</si>
  <si>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</si>
  <si>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</si>
  <si>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</si>
  <si>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</si>
  <si>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</si>
  <si>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</si>
  <si>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</si>
  <si>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</si>
  <si>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</si>
  <si>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</si>
  <si>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Line Metric</t>
  </si>
  <si>
    <t>Column Line Metric</t>
  </si>
  <si>
    <t>Data!A2:A13</t>
  </si>
  <si>
    <t>Data label</t>
  </si>
  <si>
    <t>Metric for Quarter</t>
  </si>
  <si>
    <t>Data!L11:L14</t>
  </si>
  <si>
    <t>Rev.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</si>
</sst>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justify"/>
    </xf>
    <xf numFmtId="10" fontId="1" fillId="0" borderId="1" xfId="0" applyNumberFormat="1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center" vertical="justify"/>
    </xf>
    <xf numFmtId="0" fontId="3" fillId="0" borderId="0" xfId="0" applyFont="1"/>
    <xf numFmtId="0" fontId="1" fillId="0" borderId="1" xfId="0" applyNumberFormat="1" applyFont="1" applyFill="1" applyBorder="1" applyAlignment="1">
      <alignment horizontal="center" vertical="justify"/>
    </xf>
    <xf numFmtId="6" fontId="1" fillId="0" borderId="1" xfId="0" applyNumberFormat="1" applyFont="1" applyFill="1" applyBorder="1" applyAlignment="1">
      <alignment horizontal="center" vertical="justify"/>
    </xf>
    <xf numFmtId="0" fontId="0" fillId="0" borderId="1" xfId="0" applyBorder="1"/>
    <xf numFmtId="0" fontId="1" fillId="0" borderId="0" xfId="0" applyFont="1" applyFill="1" applyBorder="1" applyAlignment="1">
      <alignment horizontal="center" vertical="justify"/>
    </xf>
    <xf numFmtId="0" fontId="2" fillId="2" borderId="0" xfId="0" applyFont="1" applyFill="1" applyBorder="1" applyAlignment="1">
      <alignment horizontal="center" vertical="justify"/>
    </xf>
    <xf numFmtId="0" fontId="0" fillId="0" borderId="0" xfId="0" applyFill="1"/>
    <xf numFmtId="8" fontId="1" fillId="0" borderId="1" xfId="0" applyNumberFormat="1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6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8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6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8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Data!$O$2</c:f>
          <c:strCache>
            <c:ptCount val="1"/>
            <c:pt idx="0">
              <c:v>Conversion by Months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Data!$S$1</c:f>
              <c:strCache>
                <c:ptCount val="1"/>
                <c:pt idx="0">
                  <c:v>Column Line Metric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[0]!Month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[0]!Column_Metric</c:f>
              <c:numCache>
                <c:formatCode>0.00%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4-4F16-9D85-7A22B9DB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65958216"/>
        <c:axId val="265958608"/>
      </c:barChart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Line 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[0]!Month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[0]!Line_Metric</c:f>
              <c:numCache>
                <c:formatCode>0.00%</c:formatCode>
                <c:ptCount val="12"/>
                <c:pt idx="0">
                  <c:v>0.21210566812003079</c:v>
                </c:pt>
                <c:pt idx="1">
                  <c:v>0.52434570906877664</c:v>
                </c:pt>
                <c:pt idx="2">
                  <c:v>0.39212121212121215</c:v>
                </c:pt>
                <c:pt idx="3">
                  <c:v>0.51357803640704269</c:v>
                </c:pt>
                <c:pt idx="4">
                  <c:v>0.25055298612507543</c:v>
                </c:pt>
                <c:pt idx="5">
                  <c:v>0.48942307692307691</c:v>
                </c:pt>
                <c:pt idx="6">
                  <c:v>0.39965247610773241</c:v>
                </c:pt>
                <c:pt idx="7">
                  <c:v>0.31301803998049732</c:v>
                </c:pt>
                <c:pt idx="8">
                  <c:v>0.51516052318668248</c:v>
                </c:pt>
                <c:pt idx="9">
                  <c:v>0.24864413850646641</c:v>
                </c:pt>
                <c:pt idx="10">
                  <c:v>0.46552129912920687</c:v>
                </c:pt>
                <c:pt idx="11">
                  <c:v>0.31463414634146342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4-4F16-9D85-7A22B9DBD920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Data label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[0]!Month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[0]!Data_label</c:f>
              <c:numCache>
                <c:formatCode>0.00%</c:formatCode>
                <c:ptCount val="12"/>
                <c:pt idx="0">
                  <c:v>0.21210566812003079</c:v>
                </c:pt>
                <c:pt idx="1">
                  <c:v>0.52434570906877664</c:v>
                </c:pt>
                <c:pt idx="2">
                  <c:v>0.39212121212121215</c:v>
                </c:pt>
                <c:pt idx="3">
                  <c:v>0.51357803640704269</c:v>
                </c:pt>
                <c:pt idx="4">
                  <c:v>0.25055298612507543</c:v>
                </c:pt>
                <c:pt idx="5">
                  <c:v>0.48942307692307691</c:v>
                </c:pt>
                <c:pt idx="6">
                  <c:v>0.39965247610773241</c:v>
                </c:pt>
                <c:pt idx="7">
                  <c:v>0.31301803998049732</c:v>
                </c:pt>
                <c:pt idx="8">
                  <c:v>0.51516052318668248</c:v>
                </c:pt>
                <c:pt idx="9">
                  <c:v>0.24864413850646641</c:v>
                </c:pt>
                <c:pt idx="10">
                  <c:v>0.46552129912920687</c:v>
                </c:pt>
                <c:pt idx="11">
                  <c:v>0.31463414634146342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BDA-A87A-CAA70509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58216"/>
        <c:axId val="265958608"/>
      </c:lineChart>
      <c:catAx>
        <c:axId val="2659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8608"/>
        <c:crosses val="autoZero"/>
        <c:auto val="1"/>
        <c:lblAlgn val="ctr"/>
        <c:lblOffset val="100"/>
        <c:noMultiLvlLbl val="0"/>
      </c:catAx>
      <c:valAx>
        <c:axId val="2659586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659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Data!$O$3</c:f>
          <c:strCache>
            <c:ptCount val="1"/>
            <c:pt idx="0">
              <c:v>Conversion by Qtr</c:v>
            </c:pt>
          </c:strCache>
        </c:strRef>
      </c:tx>
      <c:layout>
        <c:manualLayout>
          <c:xMode val="edge"/>
          <c:yMode val="edge"/>
          <c:x val="2.073378442373602E-2"/>
          <c:y val="2.688170905016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7575830544119"/>
          <c:y val="0.13442378527483478"/>
          <c:w val="0.61976450191432497"/>
          <c:h val="0.81718913843487506"/>
        </c:manualLayout>
      </c:layout>
      <c:pieChart>
        <c:varyColors val="1"/>
        <c:ser>
          <c:idx val="0"/>
          <c:order val="0"/>
          <c:tx>
            <c:strRef>
              <c:f>Data!$L$10</c:f>
              <c:strCache>
                <c:ptCount val="1"/>
                <c:pt idx="0">
                  <c:v>Quarter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3-424E-837E-CD264F01D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3-424E-837E-CD264F01D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3-424E-837E-CD264F01D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3-424E-837E-CD264F01D3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[0]!Quarter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[0]!Metric_for_Quarter</c:f>
              <c:numCache>
                <c:formatCode>0.00%</c:formatCode>
                <c:ptCount val="4"/>
                <c:pt idx="0">
                  <c:v>0.366618979494516</c:v>
                </c:pt>
                <c:pt idx="1">
                  <c:v>0.39269486193638586</c:v>
                </c:pt>
                <c:pt idx="2">
                  <c:v>0.40269255426321093</c:v>
                </c:pt>
                <c:pt idx="3">
                  <c:v>0.34098839568286943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3-4CA9-9D64-340CD2AB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Data!$N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2" fmlaLink="Data!$M$1" fmlaRange="Data!$L$1:$L$6" noThreeD="1" sel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hyperlink" Target="https://youtu.be/mctq1_i8ggY" TargetMode="External"/><Relationship Id="rId7" Type="http://schemas.openxmlformats.org/officeDocument/2006/relationships/image" Target="../media/image7.png"/><Relationship Id="rId2" Type="http://schemas.openxmlformats.org/officeDocument/2006/relationships/hyperlink" Target="https://youtu.be/6uEOVvIYy6E" TargetMode="External"/><Relationship Id="rId1" Type="http://schemas.openxmlformats.org/officeDocument/2006/relationships/hyperlink" Target="https://www.youtube.com/channel/UCABOBqS3y8Xn_o7bXvH-j2Q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hyperlink" Target="https://www.youtube.com/channel/UCABOBqS3y8Xn_o7bXvH-j2Q?sub_confirmation=1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0</xdr:rowOff>
    </xdr:from>
    <xdr:to>
      <xdr:col>17</xdr:col>
      <xdr:colOff>400050</xdr:colOff>
      <xdr:row>28</xdr:row>
      <xdr:rowOff>69722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733549" y="0"/>
          <a:ext cx="9029701" cy="5413247"/>
          <a:chOff x="1733549" y="0"/>
          <a:chExt cx="9029701" cy="5413247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1733549" y="38099"/>
            <a:ext cx="9029701" cy="5362576"/>
            <a:chOff x="95249" y="38099"/>
            <a:chExt cx="9029701" cy="5193231"/>
          </a:xfrm>
        </xdr:grpSpPr>
        <xdr:sp macro="" textlink="">
          <xdr:nvSpPr>
            <xdr:cNvPr id="2057" name="Rectangle: Rounded Corners 2056">
              <a:extLs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>
            <a:xfrm>
              <a:off x="95249" y="38099"/>
              <a:ext cx="9029701" cy="5193231"/>
            </a:xfrm>
            <a:prstGeom prst="roundRect">
              <a:avLst>
                <a:gd name="adj" fmla="val 5895"/>
              </a:avLst>
            </a:prstGeom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58" name="Rectangle: Top Corners Rounded 2057">
              <a:extLs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>
            <a:xfrm>
              <a:off x="95251" y="38401"/>
              <a:ext cx="9020174" cy="533400"/>
            </a:xfrm>
            <a:prstGeom prst="round2SameRect">
              <a:avLst>
                <a:gd name="adj1" fmla="val 48214"/>
                <a:gd name="adj2" fmla="val 0"/>
              </a:avLst>
            </a:prstGeom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7162800" y="5057774"/>
            <a:ext cx="1838325" cy="355473"/>
            <a:chOff x="7210425" y="5038724"/>
            <a:chExt cx="1838325" cy="355473"/>
          </a:xfrm>
          <a:solidFill>
            <a:schemeClr val="tx1"/>
          </a:solidFill>
        </xdr:grpSpPr>
        <xdr:sp macro="" textlink="">
          <xdr:nvSpPr>
            <xdr:cNvPr id="9" name="Flowchart: Data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7210425" y="5038724"/>
              <a:ext cx="914400" cy="355473"/>
            </a:xfrm>
            <a:prstGeom prst="flowChartInputOutpu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Flowchart: Data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>
            <a:xfrm flipV="1">
              <a:off x="8134350" y="5038724"/>
              <a:ext cx="914400" cy="355473"/>
            </a:xfrm>
            <a:prstGeom prst="flowChartInputOutpu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114550" y="4991100"/>
            <a:ext cx="2466975" cy="361950"/>
          </a:xfrm>
          <a:prstGeom prst="ellipse">
            <a:avLst/>
          </a:prstGeom>
          <a:gradFill flip="none" rotWithShape="1">
            <a:gsLst>
              <a:gs pos="0">
                <a:schemeClr val="tx1"/>
              </a:gs>
              <a:gs pos="100000">
                <a:schemeClr val="bg1">
                  <a:alpha val="0"/>
                </a:schemeClr>
              </a:gs>
            </a:gsLst>
            <a:path path="shape">
              <a:fillToRect l="50000" t="50000" r="50000" b="50000"/>
            </a:path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276475" y="2990850"/>
            <a:ext cx="2152650" cy="2152650"/>
          </a:xfrm>
          <a:prstGeom prst="ellipse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: Beveled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83832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: Beveled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335089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Rectangle: Beveled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86346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: Beveled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637603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angle: Beveled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788860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ctangle: Beveled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9401174" y="704849"/>
            <a:ext cx="1280160" cy="1280160"/>
          </a:xfrm>
          <a:prstGeom prst="bevel">
            <a:avLst/>
          </a:prstGeom>
          <a:solidFill>
            <a:schemeClr val="tx1"/>
          </a:solidFill>
          <a:ln>
            <a:noFill/>
          </a:ln>
          <a:effectLst>
            <a:reflection blurRad="6350" stA="52000" endA="300" endPos="1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1790700" y="2215888"/>
            <a:ext cx="8896350" cy="498737"/>
            <a:chOff x="152400" y="2387338"/>
            <a:chExt cx="8896350" cy="498737"/>
          </a:xfrm>
        </xdr:grpSpPr>
        <xdr:sp macro="" textlink="">
          <xdr:nvSpPr>
            <xdr:cNvPr id="2052" name="Rectangle: Rounded Corners 2051">
              <a:extLs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>
            <a:xfrm>
              <a:off x="152400" y="2390775"/>
              <a:ext cx="8896350" cy="495300"/>
            </a:xfrm>
            <a:prstGeom prst="roundRect">
              <a:avLst>
                <a:gd name="adj" fmla="val 37821"/>
              </a:avLst>
            </a:prstGeom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64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049" name="Option Button 1" hidden="1">
                  <a:extLst>
                    <a:ext uri="{63B3BB69-23CF-44E3-9099-C40C66FF867C}">
                      <a14:compatExt spid="_x0000_s2049"/>
                    </a:ext>
                    <a:ext uri="{FF2B5EF4-FFF2-40B4-BE49-F238E27FC236}">
                      <a16:creationId xmlns:a16="http://schemas.microsoft.com/office/drawing/2014/main" id="{00000000-0008-0000-0000-000001080000}"/>
                    </a:ext>
                  </a:extLst>
                </xdr:cNvPr>
                <xdr:cNvSpPr/>
              </xdr:nvSpPr>
              <xdr:spPr bwMode="auto">
                <a:xfrm>
                  <a:off x="7248525" y="2581275"/>
                  <a:ext cx="257175" cy="200026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050" name="Option Button 2" hidden="1">
                  <a:extLst>
                    <a:ext uri="{63B3BB69-23CF-44E3-9099-C40C66FF867C}">
                      <a14:compatExt spid="_x0000_s2050"/>
                    </a:ext>
                    <a:ext uri="{FF2B5EF4-FFF2-40B4-BE49-F238E27FC236}">
                      <a16:creationId xmlns:a16="http://schemas.microsoft.com/office/drawing/2014/main" id="{00000000-0008-0000-0000-000002080000}"/>
                    </a:ext>
                  </a:extLst>
                </xdr:cNvPr>
                <xdr:cNvSpPr/>
              </xdr:nvSpPr>
              <xdr:spPr bwMode="auto">
                <a:xfrm>
                  <a:off x="8096250" y="2571751"/>
                  <a:ext cx="266700" cy="2286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609" t="17911" r="71963" b="38059"/>
            <a:stretch/>
          </xdr:blipFill>
          <xdr:spPr bwMode="auto">
            <a:xfrm>
              <a:off x="7429501" y="2428875"/>
              <a:ext cx="534692" cy="4572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72476" y="2387338"/>
              <a:ext cx="457199" cy="455033"/>
            </a:xfrm>
            <a:prstGeom prst="rect">
              <a:avLst/>
            </a:prstGeom>
          </xdr:spPr>
        </xdr:pic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054" name="Drop Down 6" hidden="1">
                  <a:extLst>
                    <a:ext uri="{63B3BB69-23CF-44E3-9099-C40C66FF867C}">
                      <a14:compatExt spid="_x0000_s2054"/>
                    </a:ext>
                    <a:ext uri="{FF2B5EF4-FFF2-40B4-BE49-F238E27FC236}">
                      <a16:creationId xmlns:a16="http://schemas.microsoft.com/office/drawing/2014/main" id="{00000000-0008-0000-0000-000006080000}"/>
                    </a:ext>
                  </a:extLst>
                </xdr:cNvPr>
                <xdr:cNvSpPr/>
              </xdr:nvSpPr>
              <xdr:spPr bwMode="auto">
                <a:xfrm>
                  <a:off x="1419226" y="2505075"/>
                  <a:ext cx="1295399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xdr:sp macro="" textlink="">
          <xdr:nvSpPr>
            <xdr:cNvPr id="2055" name="TextBox 2054">
              <a:extLs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 txBox="1"/>
          </xdr:nvSpPr>
          <xdr:spPr>
            <a:xfrm>
              <a:off x="200025" y="2486025"/>
              <a:ext cx="1257299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bg1"/>
                  </a:solidFill>
                  <a:latin typeface="Arial Rounded MT Bold" panose="020F0704030504030204" pitchFamily="34" charset="0"/>
                </a:rPr>
                <a:t>Select Metric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5476876" y="2771775"/>
            <a:ext cx="5181599" cy="2409825"/>
            <a:chOff x="5180936" y="2724150"/>
            <a:chExt cx="5543549" cy="2409825"/>
          </a:xfrm>
        </xdr:grpSpPr>
        <xdr:sp macro="" textlink="">
          <xdr:nvSpPr>
            <xdr:cNvPr id="5" name="Rounded 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5180936" y="2724150"/>
              <a:ext cx="5543549" cy="2409825"/>
            </a:xfrm>
            <a:prstGeom prst="roundRect">
              <a:avLst>
                <a:gd name="adj" fmla="val 7161"/>
              </a:avLst>
            </a:prstGeom>
            <a:solidFill>
              <a:schemeClr val="tx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060" name="Chart 2059">
              <a:extLs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GraphicFramePr/>
          </xdr:nvGraphicFramePr>
          <xdr:xfrm>
            <a:off x="5276850" y="2819400"/>
            <a:ext cx="5343525" cy="2209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Data!M15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198193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25B6BBE-5629-460E-B4F2-9192CC52BB3F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</a:rPr>
              <a:pPr algn="ctr"/>
              <a:t>45171</a:t>
            </a:fld>
            <a:endParaRPr lang="en-US" sz="2000">
              <a:solidFill>
                <a:schemeClr val="bg1"/>
              </a:solidFill>
              <a:latin typeface="Impact" panose="020B0806030902050204" pitchFamily="34" charset="0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27" name="Picture 26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4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201270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2033221" y="889490"/>
            <a:ext cx="89241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Calls</a:t>
            </a:r>
          </a:p>
        </xdr:txBody>
      </xdr:sp>
      <xdr:sp macro="" textlink="Data!N15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349450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F2DE3C4-407A-4F64-88FC-26E48BB82EFF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pPr marL="0" indent="0" algn="ctr"/>
              <a:t>16937</a:t>
            </a:fld>
            <a:endPara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33" name="Picture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5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352527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3545791" y="889490"/>
            <a:ext cx="89241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Sales</a:t>
            </a:r>
          </a:p>
        </xdr:txBody>
      </xdr:sp>
      <xdr:sp macro="" textlink="Data!O15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500707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647D2AA-32F6-4993-AA73-BDDB78150332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pPr marL="0" indent="0" algn="ctr"/>
              <a:t>$38,662 </a:t>
            </a:fld>
            <a:endPara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38" name="Picture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6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503784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5058361" y="889490"/>
            <a:ext cx="89241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Revenue</a:t>
            </a:r>
          </a:p>
        </xdr:txBody>
      </xdr:sp>
      <xdr:sp macro="" textlink="Data!P15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651964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B05C2F4-3916-4A6C-AF92-AD392CCDFDD1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pPr marL="0" indent="0" algn="ctr"/>
              <a:t>37.50%</a:t>
            </a:fld>
            <a:endPara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43" name="Picture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7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655041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6515101" y="889490"/>
            <a:ext cx="9673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Conversion</a:t>
            </a:r>
          </a:p>
        </xdr:txBody>
      </xdr:sp>
      <xdr:sp macro="" textlink="Data!Q15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803221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5BB97C4-5C73-46DE-9A16-C925722CC794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pPr marL="0" indent="0" algn="ctr"/>
              <a:t>404</a:t>
            </a:fld>
            <a:endPara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48" name="Picture 47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8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806298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8083501" y="889490"/>
            <a:ext cx="89241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AHT</a:t>
            </a:r>
          </a:p>
        </xdr:txBody>
      </xdr:sp>
      <xdr:sp macro="" textlink="Data!R15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/>
        </xdr:nvSpPr>
        <xdr:spPr>
          <a:xfrm>
            <a:off x="9544784" y="1279282"/>
            <a:ext cx="95396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3861B36-9EAE-4A28-8FB4-29CB09F21E0E}" type="TxLink">
              <a:rPr lang="en-US" sz="2000" b="0" i="0" u="none" strike="noStrike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pPr marL="0" indent="0" algn="ctr"/>
              <a:t>$2.28 </a:t>
            </a:fld>
            <a:endPara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53" name="Picture 52">
                <a:extLst>
                  <a:ext uri="{FF2B5EF4-FFF2-40B4-BE49-F238E27FC236}">
                    <a16:creationId xmlns:a16="http://schemas.microsoft.com/office/drawing/2014/main" id="{00000000-0008-0000-0000-000035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Data!$X$1" spid="_x0000_s7719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9575557" y="1613051"/>
                <a:ext cx="964222" cy="25091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 txBox="1"/>
        </xdr:nvSpPr>
        <xdr:spPr>
          <a:xfrm>
            <a:off x="9525004" y="889490"/>
            <a:ext cx="1095373" cy="272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Rev.</a:t>
            </a:r>
            <a:r>
              <a:rPr lang="en-US" sz="11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per S</a:t>
            </a:r>
            <a:r>
              <a:rPr lang="en-US" sz="1100">
                <a:solidFill>
                  <a:schemeClr val="bg1"/>
                </a:solidFill>
                <a:latin typeface="Arial Rounded MT Bold" panose="020F0704030504030204" pitchFamily="34" charset="0"/>
              </a:rPr>
              <a:t>ale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4549280" y="0"/>
            <a:ext cx="3531608" cy="59330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3200" b="1" cap="none" spc="5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Process Dashboard</a:t>
            </a: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/>
        </xdr:nvGraphicFramePr>
        <xdr:xfrm>
          <a:off x="1876425" y="2781299"/>
          <a:ext cx="3114675" cy="2362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647700</xdr:colOff>
      <xdr:row>9</xdr:row>
      <xdr:rowOff>9525</xdr:rowOff>
    </xdr:from>
    <xdr:to>
      <xdr:col>23</xdr:col>
      <xdr:colOff>184314</xdr:colOff>
      <xdr:row>27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7411700" y="1724025"/>
          <a:ext cx="2270289" cy="3562350"/>
          <a:chOff x="0" y="0"/>
          <a:chExt cx="2270289" cy="3562350"/>
        </a:xfrm>
      </xdr:grpSpPr>
      <xdr:sp macro="" textlink="">
        <xdr:nvSpPr>
          <xdr:cNvPr id="3" name="Rectangle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9552" y="53400"/>
            <a:ext cx="2259734" cy="350895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  <xdr:sp macro="" textlink="">
        <xdr:nvSpPr>
          <xdr:cNvPr id="4" name="TextBox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0" y="1967058"/>
            <a:ext cx="2240631" cy="668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 u="sng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Click</a:t>
            </a:r>
            <a:r>
              <a:rPr lang="en-US" sz="1200" b="1" i="0" u="sng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to Learn KPI Indicaters with Excel Cells</a:t>
            </a:r>
            <a:endParaRPr lang="en-US" sz="1100" b="1" u="sng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8655" y="643950"/>
            <a:ext cx="2240631" cy="4944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u="sng">
                <a:solidFill>
                  <a:schemeClr val="bg1"/>
                </a:solidFill>
              </a:rPr>
              <a:t>Click to learn a Progress Circle Chart in chart in excel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23" y="44450"/>
            <a:ext cx="2268266" cy="59191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0</a:t>
            </a:r>
          </a:p>
        </xdr:txBody>
      </xdr:sp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5296" r="4053" b="20782"/>
          <a:stretch/>
        </xdr:blipFill>
        <xdr:spPr>
          <a:xfrm>
            <a:off x="18003" y="71330"/>
            <a:ext cx="607912" cy="539814"/>
          </a:xfrm>
          <a:prstGeom prst="rect">
            <a:avLst/>
          </a:prstGeom>
        </xdr:spPr>
      </xdr:pic>
      <xdr:sp macro="" textlink="">
        <xdr:nvSpPr>
          <xdr:cNvPr id="8" name="TextBox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65028" y="0"/>
            <a:ext cx="1215556" cy="612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b="1" u="sng">
                <a:solidFill>
                  <a:schemeClr val="tx2">
                    <a:lumMod val="60000"/>
                    <a:lumOff val="40000"/>
                  </a:schemeClr>
                </a:solidFill>
              </a:rPr>
              <a:t>PK:</a:t>
            </a:r>
          </a:p>
          <a:p>
            <a:pPr algn="ctr"/>
            <a:r>
              <a:rPr lang="en-US" sz="1100" b="1" u="sng">
                <a:solidFill>
                  <a:schemeClr val="tx2">
                    <a:lumMod val="60000"/>
                    <a:lumOff val="40000"/>
                  </a:schemeClr>
                </a:solidFill>
              </a:rPr>
              <a:t>An</a:t>
            </a:r>
            <a:r>
              <a:rPr lang="en-US" sz="1100" b="1" u="sng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Excel Expert</a:t>
            </a:r>
            <a:endParaRPr lang="en-US" sz="1100" b="1" u="sng">
              <a:solidFill>
                <a:schemeClr val="tx2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35508" y="81109"/>
            <a:ext cx="489306" cy="503092"/>
          </a:xfrm>
          <a:prstGeom prst="rect">
            <a:avLst/>
          </a:prstGeom>
        </xdr:spPr>
      </xdr:pic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>
            <a:off x="9552" y="1890858"/>
            <a:ext cx="2259734" cy="19050"/>
          </a:xfrm>
          <a:prstGeom prst="line">
            <a:avLst/>
          </a:pr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pic>
        <xdr:nvPicPr>
          <xdr:cNvPr id="11" name="Picture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824" y="1094998"/>
            <a:ext cx="2028825" cy="6816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01" y="2571750"/>
            <a:ext cx="2076600" cy="809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J8"/>
  <sheetViews>
    <sheetView showGridLines="0" showRowColHeaders="0" tabSelected="1" zoomScaleNormal="100" workbookViewId="0">
      <selection activeCell="U5" sqref="U5"/>
    </sheetView>
  </sheetViews>
  <sheetFormatPr defaultRowHeight="15" x14ac:dyDescent="0.25"/>
  <sheetData>
    <row r="8" spans="10:10" ht="15.75" x14ac:dyDescent="0.3">
      <c r="J8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14</xdr:col>
                    <xdr:colOff>352425</xdr:colOff>
                    <xdr:row>12</xdr:row>
                    <xdr:rowOff>114300</xdr:rowOff>
                  </from>
                  <to>
                    <xdr:col>15</xdr:col>
                    <xdr:colOff>0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15</xdr:col>
                    <xdr:colOff>590550</xdr:colOff>
                    <xdr:row>12</xdr:row>
                    <xdr:rowOff>104775</xdr:rowOff>
                  </from>
                  <to>
                    <xdr:col>16</xdr:col>
                    <xdr:colOff>247650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Drop Down 6">
              <controlPr defaultSize="0" autoLine="0" autoPict="0">
                <anchor>
                  <from>
                    <xdr:col>5</xdr:col>
                    <xdr:colOff>9525</xdr:colOff>
                    <xdr:row>12</xdr:row>
                    <xdr:rowOff>38100</xdr:rowOff>
                  </from>
                  <to>
                    <xdr:col>7</xdr:col>
                    <xdr:colOff>85725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44"/>
  <sheetViews>
    <sheetView showGridLines="0" topLeftCell="A40" zoomScaleNormal="100" workbookViewId="0">
      <selection activeCell="K8" sqref="K8"/>
    </sheetView>
  </sheetViews>
  <sheetFormatPr defaultRowHeight="15" x14ac:dyDescent="0.25"/>
  <cols>
    <col min="1" max="9" width="12.28515625" customWidth="1"/>
    <col min="13" max="13" width="12" bestFit="1" customWidth="1"/>
    <col min="14" max="14" width="17.28515625" bestFit="1" customWidth="1"/>
    <col min="15" max="15" width="10.28515625" bestFit="1" customWidth="1"/>
    <col min="16" max="16" width="11.85546875" bestFit="1" customWidth="1"/>
    <col min="17" max="17" width="8" customWidth="1"/>
    <col min="18" max="18" width="15" bestFit="1" customWidth="1"/>
    <col min="19" max="19" width="16.42578125" bestFit="1" customWidth="1"/>
    <col min="20" max="20" width="13.42578125" customWidth="1"/>
    <col min="22" max="22" width="24.28515625" customWidth="1"/>
    <col min="23" max="23" width="16.7109375" bestFit="1" customWidth="1"/>
    <col min="24" max="24" width="16.5703125" customWidth="1"/>
  </cols>
  <sheetData>
    <row r="1" spans="1:24" ht="15" customHeight="1" x14ac:dyDescent="0.25">
      <c r="A1" s="4" t="s">
        <v>2</v>
      </c>
      <c r="B1" s="4" t="s">
        <v>4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33</v>
      </c>
      <c r="I1" s="4" t="s">
        <v>16</v>
      </c>
      <c r="L1" t="s">
        <v>10</v>
      </c>
      <c r="M1" s="1">
        <v>4</v>
      </c>
      <c r="N1" s="1">
        <v>1</v>
      </c>
      <c r="O1" t="str">
        <f>INDEX(L1:L6,M1)</f>
        <v>Conversion</v>
      </c>
      <c r="P1">
        <f>MATCH(O1,$A$1:$I$1,0)</f>
        <v>6</v>
      </c>
      <c r="Q1" s="4" t="s">
        <v>2</v>
      </c>
      <c r="R1" s="4" t="s">
        <v>27</v>
      </c>
      <c r="S1" s="4" t="s">
        <v>28</v>
      </c>
      <c r="T1" s="10" t="s">
        <v>30</v>
      </c>
      <c r="W1" t="s">
        <v>10</v>
      </c>
      <c r="X1" s="11"/>
    </row>
    <row r="2" spans="1:24" ht="15" customHeight="1" x14ac:dyDescent="0.25">
      <c r="A2" s="2" t="s">
        <v>3</v>
      </c>
      <c r="B2" s="2" t="s">
        <v>6</v>
      </c>
      <c r="C2" s="6">
        <v>3899</v>
      </c>
      <c r="D2" s="6">
        <v>827</v>
      </c>
      <c r="E2" s="7">
        <v>2191.5500000000002</v>
      </c>
      <c r="F2" s="3">
        <f t="shared" ref="F2:F13" si="0">D2/C2</f>
        <v>0.21210566812003079</v>
      </c>
      <c r="G2" s="6">
        <v>426</v>
      </c>
      <c r="H2" s="12">
        <f t="shared" ref="H2:H13" si="1">E2/D2</f>
        <v>2.6500000000000004</v>
      </c>
      <c r="I2" s="6">
        <f t="shared" ref="I2:I13" si="2">G2*C2</f>
        <v>1660974</v>
      </c>
      <c r="L2" t="s">
        <v>11</v>
      </c>
      <c r="O2" t="str">
        <f>O1&amp;" by Months"</f>
        <v>Conversion by Months</v>
      </c>
      <c r="Q2" t="s">
        <v>29</v>
      </c>
      <c r="R2" t="str">
        <f>"Data!"&amp;ADDRESS(18,P1,4)&amp;":"&amp;ADDRESS(29,P1,4)</f>
        <v>Data!F18:F29</v>
      </c>
      <c r="S2" t="str">
        <f>"Data!"&amp;ADDRESS(33,P1,4)&amp;":"&amp;ADDRESS(44,P1,4)</f>
        <v>Data!F33:F44</v>
      </c>
      <c r="T2" t="str">
        <f>"Data!"&amp;ADDRESS(2,P1,4)&amp;":"&amp;ADDRESS(13,P1,4)</f>
        <v>Data!F2:F13</v>
      </c>
      <c r="W2" t="s">
        <v>11</v>
      </c>
      <c r="X2" s="11"/>
    </row>
    <row r="3" spans="1:24" ht="15" customHeight="1" x14ac:dyDescent="0.25">
      <c r="A3" s="2" t="s">
        <v>17</v>
      </c>
      <c r="B3" s="2" t="s">
        <v>6</v>
      </c>
      <c r="C3" s="6">
        <v>3286</v>
      </c>
      <c r="D3" s="6">
        <v>1723</v>
      </c>
      <c r="E3" s="7">
        <v>3876.75</v>
      </c>
      <c r="F3" s="3">
        <f t="shared" si="0"/>
        <v>0.52434570906877664</v>
      </c>
      <c r="G3" s="6">
        <v>334</v>
      </c>
      <c r="H3" s="12">
        <f t="shared" si="1"/>
        <v>2.25</v>
      </c>
      <c r="I3" s="6">
        <f t="shared" si="2"/>
        <v>1097524</v>
      </c>
      <c r="L3" t="s">
        <v>12</v>
      </c>
      <c r="O3" t="str">
        <f>O1&amp;" by Qtr"</f>
        <v>Conversion by Qtr</v>
      </c>
      <c r="W3" t="s">
        <v>12</v>
      </c>
      <c r="X3" s="11"/>
    </row>
    <row r="4" spans="1:24" ht="15" customHeight="1" x14ac:dyDescent="0.25">
      <c r="A4" s="2" t="s">
        <v>18</v>
      </c>
      <c r="B4" s="2" t="s">
        <v>6</v>
      </c>
      <c r="C4" s="6">
        <v>3300</v>
      </c>
      <c r="D4" s="6">
        <v>1294</v>
      </c>
      <c r="E4" s="7">
        <v>2005.7</v>
      </c>
      <c r="F4" s="3">
        <f t="shared" si="0"/>
        <v>0.39212121212121215</v>
      </c>
      <c r="G4" s="6">
        <v>310</v>
      </c>
      <c r="H4" s="12">
        <f t="shared" si="1"/>
        <v>1.55</v>
      </c>
      <c r="I4" s="6">
        <f t="shared" si="2"/>
        <v>1023000</v>
      </c>
      <c r="L4" t="s">
        <v>13</v>
      </c>
      <c r="W4" t="s">
        <v>13</v>
      </c>
      <c r="X4" s="11"/>
    </row>
    <row r="5" spans="1:24" ht="15" customHeight="1" x14ac:dyDescent="0.25">
      <c r="A5" s="2" t="s">
        <v>19</v>
      </c>
      <c r="B5" s="2" t="s">
        <v>7</v>
      </c>
      <c r="C5" s="6">
        <v>3351</v>
      </c>
      <c r="D5" s="6">
        <v>1721</v>
      </c>
      <c r="E5" s="7">
        <v>5335.1</v>
      </c>
      <c r="F5" s="3">
        <f t="shared" si="0"/>
        <v>0.51357803640704269</v>
      </c>
      <c r="G5" s="6">
        <v>350</v>
      </c>
      <c r="H5" s="12">
        <f t="shared" si="1"/>
        <v>3.1</v>
      </c>
      <c r="I5" s="6">
        <f t="shared" si="2"/>
        <v>1172850</v>
      </c>
      <c r="L5" t="s">
        <v>14</v>
      </c>
      <c r="W5" t="s">
        <v>14</v>
      </c>
      <c r="X5" s="11"/>
    </row>
    <row r="6" spans="1:24" ht="15" customHeight="1" x14ac:dyDescent="0.25">
      <c r="A6" s="2" t="s">
        <v>5</v>
      </c>
      <c r="B6" s="2" t="s">
        <v>7</v>
      </c>
      <c r="C6" s="6">
        <v>4973</v>
      </c>
      <c r="D6" s="6">
        <v>1246</v>
      </c>
      <c r="E6" s="7">
        <v>2990.4</v>
      </c>
      <c r="F6" s="3">
        <f t="shared" si="0"/>
        <v>0.25055298612507543</v>
      </c>
      <c r="G6" s="6">
        <v>540</v>
      </c>
      <c r="H6" s="12">
        <f t="shared" si="1"/>
        <v>2.4</v>
      </c>
      <c r="I6" s="6">
        <f t="shared" si="2"/>
        <v>2685420</v>
      </c>
      <c r="L6" t="s">
        <v>33</v>
      </c>
      <c r="W6" t="s">
        <v>33</v>
      </c>
      <c r="X6" s="11"/>
    </row>
    <row r="7" spans="1:24" ht="15" customHeight="1" x14ac:dyDescent="0.25">
      <c r="A7" s="2" t="s">
        <v>20</v>
      </c>
      <c r="B7" s="2" t="s">
        <v>7</v>
      </c>
      <c r="C7" s="6">
        <v>3120</v>
      </c>
      <c r="D7" s="6">
        <v>1527</v>
      </c>
      <c r="E7" s="7">
        <v>3130.35</v>
      </c>
      <c r="F7" s="3">
        <f t="shared" si="0"/>
        <v>0.48942307692307691</v>
      </c>
      <c r="G7" s="6">
        <v>492</v>
      </c>
      <c r="H7" s="12">
        <f t="shared" si="1"/>
        <v>2.0499999999999998</v>
      </c>
      <c r="I7" s="6">
        <f t="shared" si="2"/>
        <v>1535040</v>
      </c>
      <c r="X7" s="11"/>
    </row>
    <row r="8" spans="1:24" ht="15" customHeight="1" x14ac:dyDescent="0.25">
      <c r="A8" s="2" t="s">
        <v>21</v>
      </c>
      <c r="B8" s="2" t="s">
        <v>8</v>
      </c>
      <c r="C8" s="6">
        <v>3453</v>
      </c>
      <c r="D8" s="6">
        <v>1380</v>
      </c>
      <c r="E8" s="7">
        <v>2553</v>
      </c>
      <c r="F8" s="3">
        <f t="shared" si="0"/>
        <v>0.39965247610773241</v>
      </c>
      <c r="G8" s="6">
        <v>380</v>
      </c>
      <c r="H8" s="12">
        <f t="shared" si="1"/>
        <v>1.85</v>
      </c>
      <c r="I8" s="6">
        <f t="shared" si="2"/>
        <v>1312140</v>
      </c>
    </row>
    <row r="9" spans="1:24" ht="15" customHeight="1" x14ac:dyDescent="0.25">
      <c r="A9" s="2" t="s">
        <v>22</v>
      </c>
      <c r="B9" s="2" t="s">
        <v>8</v>
      </c>
      <c r="C9" s="6">
        <v>4102</v>
      </c>
      <c r="D9" s="6">
        <v>1284</v>
      </c>
      <c r="E9" s="7">
        <v>1861.8</v>
      </c>
      <c r="F9" s="3">
        <f t="shared" si="0"/>
        <v>0.31301803998049732</v>
      </c>
      <c r="G9" s="6">
        <v>394</v>
      </c>
      <c r="H9" s="12">
        <f t="shared" si="1"/>
        <v>1.45</v>
      </c>
      <c r="I9" s="6">
        <f t="shared" si="2"/>
        <v>1616188</v>
      </c>
    </row>
    <row r="10" spans="1:24" ht="15" customHeight="1" x14ac:dyDescent="0.25">
      <c r="A10" s="2" t="s">
        <v>23</v>
      </c>
      <c r="B10" s="2" t="s">
        <v>8</v>
      </c>
      <c r="C10" s="6">
        <v>3364</v>
      </c>
      <c r="D10" s="6">
        <v>1733</v>
      </c>
      <c r="E10" s="7">
        <v>6845.35</v>
      </c>
      <c r="F10" s="3">
        <f t="shared" si="0"/>
        <v>0.51516052318668248</v>
      </c>
      <c r="G10" s="6">
        <v>304</v>
      </c>
      <c r="H10" s="12">
        <f t="shared" si="1"/>
        <v>3.95</v>
      </c>
      <c r="I10" s="6">
        <f t="shared" si="2"/>
        <v>1022656</v>
      </c>
      <c r="L10" s="13" t="s">
        <v>4</v>
      </c>
      <c r="M10" s="13" t="s">
        <v>10</v>
      </c>
      <c r="N10" s="13" t="s">
        <v>11</v>
      </c>
      <c r="O10" s="13" t="s">
        <v>12</v>
      </c>
      <c r="P10" s="13" t="s">
        <v>13</v>
      </c>
      <c r="Q10" s="13" t="s">
        <v>14</v>
      </c>
      <c r="R10" s="13" t="s">
        <v>33</v>
      </c>
      <c r="S10" s="13" t="s">
        <v>16</v>
      </c>
    </row>
    <row r="11" spans="1:24" ht="15" customHeight="1" x14ac:dyDescent="0.25">
      <c r="A11" s="2" t="s">
        <v>24</v>
      </c>
      <c r="B11" s="2" t="s">
        <v>9</v>
      </c>
      <c r="C11" s="6">
        <v>4794</v>
      </c>
      <c r="D11" s="6">
        <v>1192</v>
      </c>
      <c r="E11" s="7">
        <v>3993.2000000000003</v>
      </c>
      <c r="F11" s="3">
        <f t="shared" si="0"/>
        <v>0.24864413850646641</v>
      </c>
      <c r="G11" s="6">
        <v>554</v>
      </c>
      <c r="H11" s="12">
        <f t="shared" si="1"/>
        <v>3.35</v>
      </c>
      <c r="I11" s="6">
        <f t="shared" si="2"/>
        <v>2655876</v>
      </c>
      <c r="L11" s="14" t="s">
        <v>6</v>
      </c>
      <c r="M11" s="22">
        <f t="shared" ref="M11:O14" si="3">SUMIF($B$1:$B$13,$L11,C$1:C$13)</f>
        <v>10485</v>
      </c>
      <c r="N11" s="22">
        <f t="shared" si="3"/>
        <v>3844</v>
      </c>
      <c r="O11" s="15">
        <f t="shared" si="3"/>
        <v>8074</v>
      </c>
      <c r="P11" s="16">
        <f>N11/M11</f>
        <v>0.366618979494516</v>
      </c>
      <c r="Q11" s="23">
        <f>S11/M11</f>
        <v>360.65789222699095</v>
      </c>
      <c r="R11" s="17">
        <f>O11/N11</f>
        <v>2.1004162330905305</v>
      </c>
      <c r="S11" s="22">
        <f>SUMIF($B$1:$B$13,$L11,I$1:I$13)</f>
        <v>3781498</v>
      </c>
    </row>
    <row r="12" spans="1:24" ht="15" customHeight="1" x14ac:dyDescent="0.25">
      <c r="A12" s="2" t="s">
        <v>25</v>
      </c>
      <c r="B12" s="2" t="s">
        <v>9</v>
      </c>
      <c r="C12" s="6">
        <v>4249</v>
      </c>
      <c r="D12" s="6">
        <v>1978</v>
      </c>
      <c r="E12" s="7">
        <v>2175.8000000000002</v>
      </c>
      <c r="F12" s="3">
        <f t="shared" si="0"/>
        <v>0.46552129912920687</v>
      </c>
      <c r="G12" s="6">
        <v>328</v>
      </c>
      <c r="H12" s="12">
        <f t="shared" si="1"/>
        <v>1.1000000000000001</v>
      </c>
      <c r="I12" s="6">
        <f t="shared" si="2"/>
        <v>1393672</v>
      </c>
      <c r="L12" s="14" t="s">
        <v>7</v>
      </c>
      <c r="M12" s="22">
        <f t="shared" si="3"/>
        <v>11444</v>
      </c>
      <c r="N12" s="22">
        <f t="shared" si="3"/>
        <v>4494</v>
      </c>
      <c r="O12" s="15">
        <f t="shared" si="3"/>
        <v>11455.85</v>
      </c>
      <c r="P12" s="16">
        <f t="shared" ref="P12:P15" si="4">N12/M12</f>
        <v>0.39269486193638586</v>
      </c>
      <c r="Q12" s="23">
        <f t="shared" ref="Q12:Q15" si="5">S12/M12</f>
        <v>471.27839916113248</v>
      </c>
      <c r="R12" s="17">
        <f t="shared" ref="R12:R15" si="6">O12/N12</f>
        <v>2.5491433021806853</v>
      </c>
      <c r="S12" s="22">
        <f>SUMIF($B$1:$B$13,$L12,I$1:I$13)</f>
        <v>5393310</v>
      </c>
    </row>
    <row r="13" spans="1:24" ht="15" customHeight="1" x14ac:dyDescent="0.25">
      <c r="A13" s="2" t="s">
        <v>26</v>
      </c>
      <c r="B13" s="2" t="s">
        <v>9</v>
      </c>
      <c r="C13" s="6">
        <v>3280</v>
      </c>
      <c r="D13" s="6">
        <v>1032</v>
      </c>
      <c r="E13" s="7">
        <v>1702.8000000000002</v>
      </c>
      <c r="F13" s="3">
        <f t="shared" si="0"/>
        <v>0.31463414634146342</v>
      </c>
      <c r="G13" s="6">
        <v>333</v>
      </c>
      <c r="H13" s="12">
        <f t="shared" si="1"/>
        <v>1.6500000000000001</v>
      </c>
      <c r="I13" s="6">
        <f t="shared" si="2"/>
        <v>1092240</v>
      </c>
      <c r="L13" s="14" t="s">
        <v>8</v>
      </c>
      <c r="M13" s="22">
        <f t="shared" si="3"/>
        <v>10919</v>
      </c>
      <c r="N13" s="22">
        <f t="shared" si="3"/>
        <v>4397</v>
      </c>
      <c r="O13" s="15">
        <f t="shared" si="3"/>
        <v>11260.150000000001</v>
      </c>
      <c r="P13" s="16">
        <f t="shared" si="4"/>
        <v>0.40269255426321093</v>
      </c>
      <c r="Q13" s="23">
        <f t="shared" si="5"/>
        <v>361.84485758769119</v>
      </c>
      <c r="R13" s="17">
        <f t="shared" si="6"/>
        <v>2.5608710484421198</v>
      </c>
      <c r="S13" s="22">
        <f>SUMIF($B$1:$B$13,$L13,I$1:I$13)</f>
        <v>3950984</v>
      </c>
    </row>
    <row r="14" spans="1:24" x14ac:dyDescent="0.25">
      <c r="L14" s="14" t="s">
        <v>9</v>
      </c>
      <c r="M14" s="22">
        <f t="shared" si="3"/>
        <v>12323</v>
      </c>
      <c r="N14" s="22">
        <f t="shared" si="3"/>
        <v>4202</v>
      </c>
      <c r="O14" s="15">
        <f t="shared" si="3"/>
        <v>7871.8</v>
      </c>
      <c r="P14" s="16">
        <f t="shared" si="4"/>
        <v>0.34098839568286943</v>
      </c>
      <c r="Q14" s="23">
        <f t="shared" si="5"/>
        <v>417.25131867240123</v>
      </c>
      <c r="R14" s="17">
        <f t="shared" si="6"/>
        <v>1.8733460257020467</v>
      </c>
      <c r="S14" s="22">
        <f>SUMIF($B$1:$B$13,$L14,I$1:I$13)</f>
        <v>5141788</v>
      </c>
    </row>
    <row r="15" spans="1:24" x14ac:dyDescent="0.25">
      <c r="L15" s="18" t="s">
        <v>15</v>
      </c>
      <c r="M15" s="24">
        <f>SUM(M11:M14)</f>
        <v>45171</v>
      </c>
      <c r="N15" s="24">
        <f t="shared" ref="N15:O15" si="7">SUM(N11:N14)</f>
        <v>16937</v>
      </c>
      <c r="O15" s="19">
        <f t="shared" si="7"/>
        <v>38661.800000000003</v>
      </c>
      <c r="P15" s="20">
        <f t="shared" si="4"/>
        <v>0.37495295654291472</v>
      </c>
      <c r="Q15" s="25">
        <f t="shared" si="5"/>
        <v>404.40946625047042</v>
      </c>
      <c r="R15" s="21">
        <f t="shared" si="6"/>
        <v>2.2826828836275612</v>
      </c>
      <c r="S15" s="24">
        <f t="shared" ref="S15" si="8">SUM(S11:S14)</f>
        <v>18267580</v>
      </c>
    </row>
    <row r="16" spans="1:24" x14ac:dyDescent="0.25">
      <c r="A16" s="9" t="s">
        <v>1</v>
      </c>
    </row>
    <row r="17" spans="1:14" x14ac:dyDescent="0.25">
      <c r="A17" s="4" t="s">
        <v>2</v>
      </c>
      <c r="B17" s="4" t="s">
        <v>4</v>
      </c>
      <c r="C17" s="4" t="s">
        <v>10</v>
      </c>
      <c r="D17" s="4" t="s">
        <v>11</v>
      </c>
      <c r="E17" s="4" t="s">
        <v>12</v>
      </c>
      <c r="F17" s="4" t="s">
        <v>13</v>
      </c>
      <c r="G17" s="4" t="s">
        <v>14</v>
      </c>
      <c r="H17" s="4" t="s">
        <v>33</v>
      </c>
      <c r="I17" s="4" t="s">
        <v>16</v>
      </c>
      <c r="N17">
        <f>MATCH(O1,10:10,0)</f>
        <v>16</v>
      </c>
    </row>
    <row r="18" spans="1:14" x14ac:dyDescent="0.25">
      <c r="A18" s="2" t="s">
        <v>3</v>
      </c>
      <c r="B18" s="2" t="s">
        <v>6</v>
      </c>
      <c r="C18" s="6">
        <f>IF($N$1=1,C2,NA())</f>
        <v>3899</v>
      </c>
      <c r="D18" s="6">
        <f t="shared" ref="D18:I18" si="9">IF($N$1=1,D2,NA())</f>
        <v>827</v>
      </c>
      <c r="E18" s="7">
        <f t="shared" si="9"/>
        <v>2191.5500000000002</v>
      </c>
      <c r="F18" s="3">
        <f t="shared" si="9"/>
        <v>0.21210566812003079</v>
      </c>
      <c r="G18" s="6">
        <f t="shared" si="9"/>
        <v>426</v>
      </c>
      <c r="H18" s="12">
        <f t="shared" si="9"/>
        <v>2.6500000000000004</v>
      </c>
      <c r="I18" s="6">
        <f t="shared" si="9"/>
        <v>1660974</v>
      </c>
      <c r="M18" s="8" t="s">
        <v>4</v>
      </c>
      <c r="N18" s="8" t="s">
        <v>31</v>
      </c>
    </row>
    <row r="19" spans="1:14" x14ac:dyDescent="0.25">
      <c r="A19" s="2" t="s">
        <v>17</v>
      </c>
      <c r="B19" s="2" t="s">
        <v>6</v>
      </c>
      <c r="C19" s="6">
        <f t="shared" ref="C19:I19" si="10">IF($N$1=1,C3,NA())</f>
        <v>3286</v>
      </c>
      <c r="D19" s="6">
        <f t="shared" si="10"/>
        <v>1723</v>
      </c>
      <c r="E19" s="7">
        <f t="shared" si="10"/>
        <v>3876.75</v>
      </c>
      <c r="F19" s="3">
        <f t="shared" si="10"/>
        <v>0.52434570906877664</v>
      </c>
      <c r="G19" s="6">
        <f t="shared" si="10"/>
        <v>334</v>
      </c>
      <c r="H19" s="12">
        <f t="shared" si="10"/>
        <v>2.25</v>
      </c>
      <c r="I19" s="6">
        <f t="shared" si="10"/>
        <v>1097524</v>
      </c>
      <c r="M19" s="8" t="s">
        <v>32</v>
      </c>
      <c r="N19" s="8" t="str">
        <f>"Data!"&amp;ADDRESS(11,N17,4)&amp;":"&amp;ADDRESS(14,N17,4)</f>
        <v>Data!P11:P14</v>
      </c>
    </row>
    <row r="20" spans="1:14" x14ac:dyDescent="0.25">
      <c r="A20" s="2" t="s">
        <v>18</v>
      </c>
      <c r="B20" s="2" t="s">
        <v>6</v>
      </c>
      <c r="C20" s="6">
        <f t="shared" ref="C20:I20" si="11">IF($N$1=1,C4,NA())</f>
        <v>3300</v>
      </c>
      <c r="D20" s="6">
        <f t="shared" si="11"/>
        <v>1294</v>
      </c>
      <c r="E20" s="7">
        <f t="shared" si="11"/>
        <v>2005.7</v>
      </c>
      <c r="F20" s="3">
        <f t="shared" si="11"/>
        <v>0.39212121212121215</v>
      </c>
      <c r="G20" s="6">
        <f t="shared" si="11"/>
        <v>310</v>
      </c>
      <c r="H20" s="12">
        <f t="shared" si="11"/>
        <v>1.55</v>
      </c>
      <c r="I20" s="6">
        <f t="shared" si="11"/>
        <v>1023000</v>
      </c>
    </row>
    <row r="21" spans="1:14" x14ac:dyDescent="0.25">
      <c r="A21" s="2" t="s">
        <v>19</v>
      </c>
      <c r="B21" s="2" t="s">
        <v>7</v>
      </c>
      <c r="C21" s="6">
        <f t="shared" ref="C21:I21" si="12">IF($N$1=1,C5,NA())</f>
        <v>3351</v>
      </c>
      <c r="D21" s="6">
        <f t="shared" si="12"/>
        <v>1721</v>
      </c>
      <c r="E21" s="7">
        <f t="shared" si="12"/>
        <v>5335.1</v>
      </c>
      <c r="F21" s="3">
        <f t="shared" si="12"/>
        <v>0.51357803640704269</v>
      </c>
      <c r="G21" s="6">
        <f t="shared" si="12"/>
        <v>350</v>
      </c>
      <c r="H21" s="12">
        <f t="shared" si="12"/>
        <v>3.1</v>
      </c>
      <c r="I21" s="6">
        <f t="shared" si="12"/>
        <v>1172850</v>
      </c>
    </row>
    <row r="22" spans="1:14" x14ac:dyDescent="0.25">
      <c r="A22" s="2" t="s">
        <v>5</v>
      </c>
      <c r="B22" s="2" t="s">
        <v>7</v>
      </c>
      <c r="C22" s="6">
        <f t="shared" ref="C22:I22" si="13">IF($N$1=1,C6,NA())</f>
        <v>4973</v>
      </c>
      <c r="D22" s="6">
        <f t="shared" si="13"/>
        <v>1246</v>
      </c>
      <c r="E22" s="7">
        <f t="shared" si="13"/>
        <v>2990.4</v>
      </c>
      <c r="F22" s="3">
        <f t="shared" si="13"/>
        <v>0.25055298612507543</v>
      </c>
      <c r="G22" s="6">
        <f t="shared" si="13"/>
        <v>540</v>
      </c>
      <c r="H22" s="12">
        <f t="shared" si="13"/>
        <v>2.4</v>
      </c>
      <c r="I22" s="6">
        <f t="shared" si="13"/>
        <v>2685420</v>
      </c>
    </row>
    <row r="23" spans="1:14" x14ac:dyDescent="0.25">
      <c r="A23" s="2" t="s">
        <v>20</v>
      </c>
      <c r="B23" s="2" t="s">
        <v>7</v>
      </c>
      <c r="C23" s="6">
        <f t="shared" ref="C23:I23" si="14">IF($N$1=1,C7,NA())</f>
        <v>3120</v>
      </c>
      <c r="D23" s="6">
        <f t="shared" si="14"/>
        <v>1527</v>
      </c>
      <c r="E23" s="7">
        <f t="shared" si="14"/>
        <v>3130.35</v>
      </c>
      <c r="F23" s="3">
        <f t="shared" si="14"/>
        <v>0.48942307692307691</v>
      </c>
      <c r="G23" s="6">
        <f t="shared" si="14"/>
        <v>492</v>
      </c>
      <c r="H23" s="12">
        <f t="shared" si="14"/>
        <v>2.0499999999999998</v>
      </c>
      <c r="I23" s="6">
        <f t="shared" si="14"/>
        <v>1535040</v>
      </c>
    </row>
    <row r="24" spans="1:14" x14ac:dyDescent="0.25">
      <c r="A24" s="2" t="s">
        <v>21</v>
      </c>
      <c r="B24" s="2" t="s">
        <v>8</v>
      </c>
      <c r="C24" s="6">
        <f t="shared" ref="C24:I24" si="15">IF($N$1=1,C8,NA())</f>
        <v>3453</v>
      </c>
      <c r="D24" s="6">
        <f t="shared" si="15"/>
        <v>1380</v>
      </c>
      <c r="E24" s="7">
        <f t="shared" si="15"/>
        <v>2553</v>
      </c>
      <c r="F24" s="3">
        <f t="shared" si="15"/>
        <v>0.39965247610773241</v>
      </c>
      <c r="G24" s="6">
        <f t="shared" si="15"/>
        <v>380</v>
      </c>
      <c r="H24" s="12">
        <f t="shared" si="15"/>
        <v>1.85</v>
      </c>
      <c r="I24" s="6">
        <f t="shared" si="15"/>
        <v>1312140</v>
      </c>
    </row>
    <row r="25" spans="1:14" x14ac:dyDescent="0.25">
      <c r="A25" s="2" t="s">
        <v>22</v>
      </c>
      <c r="B25" s="2" t="s">
        <v>8</v>
      </c>
      <c r="C25" s="6">
        <f t="shared" ref="C25:I25" si="16">IF($N$1=1,C9,NA())</f>
        <v>4102</v>
      </c>
      <c r="D25" s="6">
        <f t="shared" si="16"/>
        <v>1284</v>
      </c>
      <c r="E25" s="7">
        <f t="shared" si="16"/>
        <v>1861.8</v>
      </c>
      <c r="F25" s="3">
        <f t="shared" si="16"/>
        <v>0.31301803998049732</v>
      </c>
      <c r="G25" s="6">
        <f t="shared" si="16"/>
        <v>394</v>
      </c>
      <c r="H25" s="12">
        <f t="shared" si="16"/>
        <v>1.45</v>
      </c>
      <c r="I25" s="6">
        <f t="shared" si="16"/>
        <v>1616188</v>
      </c>
    </row>
    <row r="26" spans="1:14" x14ac:dyDescent="0.25">
      <c r="A26" s="2" t="s">
        <v>23</v>
      </c>
      <c r="B26" s="2" t="s">
        <v>8</v>
      </c>
      <c r="C26" s="6">
        <f t="shared" ref="C26:I26" si="17">IF($N$1=1,C10,NA())</f>
        <v>3364</v>
      </c>
      <c r="D26" s="6">
        <f t="shared" si="17"/>
        <v>1733</v>
      </c>
      <c r="E26" s="7">
        <f t="shared" si="17"/>
        <v>6845.35</v>
      </c>
      <c r="F26" s="3">
        <f t="shared" si="17"/>
        <v>0.51516052318668248</v>
      </c>
      <c r="G26" s="6">
        <f t="shared" si="17"/>
        <v>304</v>
      </c>
      <c r="H26" s="12">
        <f t="shared" si="17"/>
        <v>3.95</v>
      </c>
      <c r="I26" s="6">
        <f t="shared" si="17"/>
        <v>1022656</v>
      </c>
    </row>
    <row r="27" spans="1:14" x14ac:dyDescent="0.25">
      <c r="A27" s="2" t="s">
        <v>24</v>
      </c>
      <c r="B27" s="2" t="s">
        <v>9</v>
      </c>
      <c r="C27" s="6">
        <f t="shared" ref="C27:I27" si="18">IF($N$1=1,C11,NA())</f>
        <v>4794</v>
      </c>
      <c r="D27" s="6">
        <f t="shared" si="18"/>
        <v>1192</v>
      </c>
      <c r="E27" s="7">
        <f t="shared" si="18"/>
        <v>3993.2000000000003</v>
      </c>
      <c r="F27" s="3">
        <f t="shared" si="18"/>
        <v>0.24864413850646641</v>
      </c>
      <c r="G27" s="6">
        <f t="shared" si="18"/>
        <v>554</v>
      </c>
      <c r="H27" s="12">
        <f t="shared" si="18"/>
        <v>3.35</v>
      </c>
      <c r="I27" s="6">
        <f t="shared" si="18"/>
        <v>2655876</v>
      </c>
    </row>
    <row r="28" spans="1:14" x14ac:dyDescent="0.25">
      <c r="A28" s="2" t="s">
        <v>25</v>
      </c>
      <c r="B28" s="2" t="s">
        <v>9</v>
      </c>
      <c r="C28" s="6">
        <f t="shared" ref="C28:I28" si="19">IF($N$1=1,C12,NA())</f>
        <v>4249</v>
      </c>
      <c r="D28" s="6">
        <f t="shared" si="19"/>
        <v>1978</v>
      </c>
      <c r="E28" s="7">
        <f t="shared" si="19"/>
        <v>2175.8000000000002</v>
      </c>
      <c r="F28" s="3">
        <f t="shared" si="19"/>
        <v>0.46552129912920687</v>
      </c>
      <c r="G28" s="6">
        <f t="shared" si="19"/>
        <v>328</v>
      </c>
      <c r="H28" s="12">
        <f t="shared" si="19"/>
        <v>1.1000000000000001</v>
      </c>
      <c r="I28" s="6">
        <f t="shared" si="19"/>
        <v>1393672</v>
      </c>
    </row>
    <row r="29" spans="1:14" x14ac:dyDescent="0.25">
      <c r="A29" s="2" t="s">
        <v>26</v>
      </c>
      <c r="B29" s="2" t="s">
        <v>9</v>
      </c>
      <c r="C29" s="6">
        <f t="shared" ref="C29:I29" si="20">IF($N$1=1,C13,NA())</f>
        <v>3280</v>
      </c>
      <c r="D29" s="6">
        <f t="shared" si="20"/>
        <v>1032</v>
      </c>
      <c r="E29" s="7">
        <f t="shared" si="20"/>
        <v>1702.8000000000002</v>
      </c>
      <c r="F29" s="3">
        <f t="shared" si="20"/>
        <v>0.31463414634146342</v>
      </c>
      <c r="G29" s="6">
        <f t="shared" si="20"/>
        <v>333</v>
      </c>
      <c r="H29" s="12">
        <f t="shared" si="20"/>
        <v>1.6500000000000001</v>
      </c>
      <c r="I29" s="6">
        <f t="shared" si="20"/>
        <v>1092240</v>
      </c>
    </row>
    <row r="31" spans="1:14" x14ac:dyDescent="0.25">
      <c r="A31" s="9" t="s">
        <v>0</v>
      </c>
    </row>
    <row r="32" spans="1:14" x14ac:dyDescent="0.25">
      <c r="A32" s="4" t="s">
        <v>2</v>
      </c>
      <c r="B32" s="4" t="s">
        <v>4</v>
      </c>
      <c r="C32" s="4" t="s">
        <v>10</v>
      </c>
      <c r="D32" s="4" t="s">
        <v>11</v>
      </c>
      <c r="E32" s="4" t="s">
        <v>12</v>
      </c>
      <c r="F32" s="4" t="s">
        <v>13</v>
      </c>
      <c r="G32" s="4" t="s">
        <v>14</v>
      </c>
      <c r="H32" s="4" t="s">
        <v>33</v>
      </c>
      <c r="I32" s="4" t="s">
        <v>16</v>
      </c>
    </row>
    <row r="33" spans="1:9" x14ac:dyDescent="0.25">
      <c r="A33" s="2" t="s">
        <v>3</v>
      </c>
      <c r="B33" s="2" t="s">
        <v>6</v>
      </c>
      <c r="C33" s="6" t="e">
        <f>IF($N$1=2,C2,NA())</f>
        <v>#N/A</v>
      </c>
      <c r="D33" s="6" t="e">
        <f t="shared" ref="D33:I33" si="21">IF($N$1=2,D2,NA())</f>
        <v>#N/A</v>
      </c>
      <c r="E33" s="7" t="e">
        <f t="shared" si="21"/>
        <v>#N/A</v>
      </c>
      <c r="F33" s="3" t="e">
        <f t="shared" si="21"/>
        <v>#N/A</v>
      </c>
      <c r="G33" s="6" t="e">
        <f t="shared" si="21"/>
        <v>#N/A</v>
      </c>
      <c r="H33" s="12" t="e">
        <f t="shared" si="21"/>
        <v>#N/A</v>
      </c>
      <c r="I33" s="6" t="e">
        <f t="shared" si="21"/>
        <v>#N/A</v>
      </c>
    </row>
    <row r="34" spans="1:9" x14ac:dyDescent="0.25">
      <c r="A34" s="2" t="s">
        <v>17</v>
      </c>
      <c r="B34" s="2" t="s">
        <v>6</v>
      </c>
      <c r="C34" s="6" t="e">
        <f t="shared" ref="C34:I34" si="22">IF($N$1=2,C3,NA())</f>
        <v>#N/A</v>
      </c>
      <c r="D34" s="6" t="e">
        <f t="shared" si="22"/>
        <v>#N/A</v>
      </c>
      <c r="E34" s="7" t="e">
        <f t="shared" si="22"/>
        <v>#N/A</v>
      </c>
      <c r="F34" s="3" t="e">
        <f t="shared" si="22"/>
        <v>#N/A</v>
      </c>
      <c r="G34" s="6" t="e">
        <f t="shared" si="22"/>
        <v>#N/A</v>
      </c>
      <c r="H34" s="12" t="e">
        <f t="shared" si="22"/>
        <v>#N/A</v>
      </c>
      <c r="I34" s="6" t="e">
        <f t="shared" si="22"/>
        <v>#N/A</v>
      </c>
    </row>
    <row r="35" spans="1:9" x14ac:dyDescent="0.25">
      <c r="A35" s="2" t="s">
        <v>18</v>
      </c>
      <c r="B35" s="2" t="s">
        <v>6</v>
      </c>
      <c r="C35" s="6" t="e">
        <f t="shared" ref="C35:I35" si="23">IF($N$1=2,C4,NA())</f>
        <v>#N/A</v>
      </c>
      <c r="D35" s="6" t="e">
        <f t="shared" si="23"/>
        <v>#N/A</v>
      </c>
      <c r="E35" s="7" t="e">
        <f t="shared" si="23"/>
        <v>#N/A</v>
      </c>
      <c r="F35" s="3" t="e">
        <f t="shared" si="23"/>
        <v>#N/A</v>
      </c>
      <c r="G35" s="6" t="e">
        <f t="shared" si="23"/>
        <v>#N/A</v>
      </c>
      <c r="H35" s="12" t="e">
        <f t="shared" si="23"/>
        <v>#N/A</v>
      </c>
      <c r="I35" s="6" t="e">
        <f t="shared" si="23"/>
        <v>#N/A</v>
      </c>
    </row>
    <row r="36" spans="1:9" x14ac:dyDescent="0.25">
      <c r="A36" s="2" t="s">
        <v>19</v>
      </c>
      <c r="B36" s="2" t="s">
        <v>7</v>
      </c>
      <c r="C36" s="6" t="e">
        <f t="shared" ref="C36:I36" si="24">IF($N$1=2,C5,NA())</f>
        <v>#N/A</v>
      </c>
      <c r="D36" s="6" t="e">
        <f t="shared" si="24"/>
        <v>#N/A</v>
      </c>
      <c r="E36" s="7" t="e">
        <f t="shared" si="24"/>
        <v>#N/A</v>
      </c>
      <c r="F36" s="3" t="e">
        <f t="shared" si="24"/>
        <v>#N/A</v>
      </c>
      <c r="G36" s="6" t="e">
        <f t="shared" si="24"/>
        <v>#N/A</v>
      </c>
      <c r="H36" s="12" t="e">
        <f t="shared" si="24"/>
        <v>#N/A</v>
      </c>
      <c r="I36" s="6" t="e">
        <f t="shared" si="24"/>
        <v>#N/A</v>
      </c>
    </row>
    <row r="37" spans="1:9" x14ac:dyDescent="0.25">
      <c r="A37" s="2" t="s">
        <v>5</v>
      </c>
      <c r="B37" s="2" t="s">
        <v>7</v>
      </c>
      <c r="C37" s="6" t="e">
        <f t="shared" ref="C37:I37" si="25">IF($N$1=2,C6,NA())</f>
        <v>#N/A</v>
      </c>
      <c r="D37" s="6" t="e">
        <f t="shared" si="25"/>
        <v>#N/A</v>
      </c>
      <c r="E37" s="7" t="e">
        <f t="shared" si="25"/>
        <v>#N/A</v>
      </c>
      <c r="F37" s="3" t="e">
        <f t="shared" si="25"/>
        <v>#N/A</v>
      </c>
      <c r="G37" s="6" t="e">
        <f t="shared" si="25"/>
        <v>#N/A</v>
      </c>
      <c r="H37" s="12" t="e">
        <f t="shared" si="25"/>
        <v>#N/A</v>
      </c>
      <c r="I37" s="6" t="e">
        <f t="shared" si="25"/>
        <v>#N/A</v>
      </c>
    </row>
    <row r="38" spans="1:9" x14ac:dyDescent="0.25">
      <c r="A38" s="2" t="s">
        <v>20</v>
      </c>
      <c r="B38" s="2" t="s">
        <v>7</v>
      </c>
      <c r="C38" s="6" t="e">
        <f t="shared" ref="C38:I38" si="26">IF($N$1=2,C7,NA())</f>
        <v>#N/A</v>
      </c>
      <c r="D38" s="6" t="e">
        <f t="shared" si="26"/>
        <v>#N/A</v>
      </c>
      <c r="E38" s="7" t="e">
        <f t="shared" si="26"/>
        <v>#N/A</v>
      </c>
      <c r="F38" s="3" t="e">
        <f t="shared" si="26"/>
        <v>#N/A</v>
      </c>
      <c r="G38" s="6" t="e">
        <f t="shared" si="26"/>
        <v>#N/A</v>
      </c>
      <c r="H38" s="12" t="e">
        <f t="shared" si="26"/>
        <v>#N/A</v>
      </c>
      <c r="I38" s="6" t="e">
        <f t="shared" si="26"/>
        <v>#N/A</v>
      </c>
    </row>
    <row r="39" spans="1:9" x14ac:dyDescent="0.25">
      <c r="A39" s="2" t="s">
        <v>21</v>
      </c>
      <c r="B39" s="2" t="s">
        <v>8</v>
      </c>
      <c r="C39" s="6" t="e">
        <f t="shared" ref="C39:I39" si="27">IF($N$1=2,C8,NA())</f>
        <v>#N/A</v>
      </c>
      <c r="D39" s="6" t="e">
        <f t="shared" si="27"/>
        <v>#N/A</v>
      </c>
      <c r="E39" s="7" t="e">
        <f t="shared" si="27"/>
        <v>#N/A</v>
      </c>
      <c r="F39" s="3" t="e">
        <f t="shared" si="27"/>
        <v>#N/A</v>
      </c>
      <c r="G39" s="6" t="e">
        <f t="shared" si="27"/>
        <v>#N/A</v>
      </c>
      <c r="H39" s="12" t="e">
        <f t="shared" si="27"/>
        <v>#N/A</v>
      </c>
      <c r="I39" s="6" t="e">
        <f t="shared" si="27"/>
        <v>#N/A</v>
      </c>
    </row>
    <row r="40" spans="1:9" x14ac:dyDescent="0.25">
      <c r="A40" s="2" t="s">
        <v>22</v>
      </c>
      <c r="B40" s="2" t="s">
        <v>8</v>
      </c>
      <c r="C40" s="6" t="e">
        <f t="shared" ref="C40:I40" si="28">IF($N$1=2,C9,NA())</f>
        <v>#N/A</v>
      </c>
      <c r="D40" s="6" t="e">
        <f t="shared" si="28"/>
        <v>#N/A</v>
      </c>
      <c r="E40" s="7" t="e">
        <f t="shared" si="28"/>
        <v>#N/A</v>
      </c>
      <c r="F40" s="3" t="e">
        <f t="shared" si="28"/>
        <v>#N/A</v>
      </c>
      <c r="G40" s="6" t="e">
        <f t="shared" si="28"/>
        <v>#N/A</v>
      </c>
      <c r="H40" s="12" t="e">
        <f t="shared" si="28"/>
        <v>#N/A</v>
      </c>
      <c r="I40" s="6" t="e">
        <f t="shared" si="28"/>
        <v>#N/A</v>
      </c>
    </row>
    <row r="41" spans="1:9" x14ac:dyDescent="0.25">
      <c r="A41" s="2" t="s">
        <v>23</v>
      </c>
      <c r="B41" s="2" t="s">
        <v>8</v>
      </c>
      <c r="C41" s="6" t="e">
        <f t="shared" ref="C41:I41" si="29">IF($N$1=2,C10,NA())</f>
        <v>#N/A</v>
      </c>
      <c r="D41" s="6" t="e">
        <f t="shared" si="29"/>
        <v>#N/A</v>
      </c>
      <c r="E41" s="7" t="e">
        <f t="shared" si="29"/>
        <v>#N/A</v>
      </c>
      <c r="F41" s="3" t="e">
        <f t="shared" si="29"/>
        <v>#N/A</v>
      </c>
      <c r="G41" s="6" t="e">
        <f t="shared" si="29"/>
        <v>#N/A</v>
      </c>
      <c r="H41" s="12" t="e">
        <f t="shared" si="29"/>
        <v>#N/A</v>
      </c>
      <c r="I41" s="6" t="e">
        <f t="shared" si="29"/>
        <v>#N/A</v>
      </c>
    </row>
    <row r="42" spans="1:9" x14ac:dyDescent="0.25">
      <c r="A42" s="2" t="s">
        <v>24</v>
      </c>
      <c r="B42" s="2" t="s">
        <v>9</v>
      </c>
      <c r="C42" s="6" t="e">
        <f t="shared" ref="C42:I42" si="30">IF($N$1=2,C11,NA())</f>
        <v>#N/A</v>
      </c>
      <c r="D42" s="6" t="e">
        <f t="shared" si="30"/>
        <v>#N/A</v>
      </c>
      <c r="E42" s="7" t="e">
        <f t="shared" si="30"/>
        <v>#N/A</v>
      </c>
      <c r="F42" s="3" t="e">
        <f t="shared" si="30"/>
        <v>#N/A</v>
      </c>
      <c r="G42" s="6" t="e">
        <f t="shared" si="30"/>
        <v>#N/A</v>
      </c>
      <c r="H42" s="12" t="e">
        <f t="shared" si="30"/>
        <v>#N/A</v>
      </c>
      <c r="I42" s="6" t="e">
        <f t="shared" si="30"/>
        <v>#N/A</v>
      </c>
    </row>
    <row r="43" spans="1:9" x14ac:dyDescent="0.25">
      <c r="A43" s="2" t="s">
        <v>25</v>
      </c>
      <c r="B43" s="2" t="s">
        <v>9</v>
      </c>
      <c r="C43" s="6" t="e">
        <f t="shared" ref="C43:I43" si="31">IF($N$1=2,C12,NA())</f>
        <v>#N/A</v>
      </c>
      <c r="D43" s="6" t="e">
        <f t="shared" si="31"/>
        <v>#N/A</v>
      </c>
      <c r="E43" s="7" t="e">
        <f t="shared" si="31"/>
        <v>#N/A</v>
      </c>
      <c r="F43" s="3" t="e">
        <f t="shared" si="31"/>
        <v>#N/A</v>
      </c>
      <c r="G43" s="6" t="e">
        <f t="shared" si="31"/>
        <v>#N/A</v>
      </c>
      <c r="H43" s="12" t="e">
        <f t="shared" si="31"/>
        <v>#N/A</v>
      </c>
      <c r="I43" s="6" t="e">
        <f t="shared" si="31"/>
        <v>#N/A</v>
      </c>
    </row>
    <row r="44" spans="1:9" x14ac:dyDescent="0.25">
      <c r="A44" s="2" t="s">
        <v>26</v>
      </c>
      <c r="B44" s="2" t="s">
        <v>9</v>
      </c>
      <c r="C44" s="6" t="e">
        <f t="shared" ref="C44:I44" si="32">IF($N$1=2,C13,NA())</f>
        <v>#N/A</v>
      </c>
      <c r="D44" s="6" t="e">
        <f t="shared" si="32"/>
        <v>#N/A</v>
      </c>
      <c r="E44" s="7" t="e">
        <f t="shared" si="32"/>
        <v>#N/A</v>
      </c>
      <c r="F44" s="3" t="e">
        <f t="shared" si="32"/>
        <v>#N/A</v>
      </c>
      <c r="G44" s="6" t="e">
        <f t="shared" si="32"/>
        <v>#N/A</v>
      </c>
      <c r="H44" s="12" t="e">
        <f t="shared" si="32"/>
        <v>#N/A</v>
      </c>
      <c r="I44" s="6" t="e">
        <f t="shared" si="32"/>
        <v>#N/A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Data!C2:C13</xm:f>
              <xm:sqref>X1</xm:sqref>
            </x14:sparkline>
          </x14:sparklines>
        </x14:sparklineGroup>
        <x14:sparklineGroup type="column" displayEmptyCellsAs="gap" xr2:uid="{00000000-0003-0000-0100-000004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Data!D2:D13</xm:f>
              <xm:sqref>X2</xm:sqref>
            </x14:sparkline>
          </x14:sparklines>
        </x14:sparklineGroup>
        <x14:sparklineGroup type="column" displayEmptyCellsAs="gap" xr2:uid="{00000000-0003-0000-0100-000003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Data!E2:E13</xm:f>
              <xm:sqref>X3</xm:sqref>
            </x14:sparkline>
          </x14:sparklines>
        </x14:sparklineGroup>
        <x14:sparklineGroup type="column" displayEmptyCellsAs="gap" xr2:uid="{00000000-0003-0000-0100-000002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Data!F2:F13</xm:f>
              <xm:sqref>X4</xm:sqref>
            </x14:sparkline>
          </x14:sparklines>
        </x14:sparklineGroup>
        <x14:sparklineGroup type="column" displayEmptyCellsAs="gap" xr2:uid="{00000000-0003-0000-0100-000001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Data!G2:G13</xm:f>
              <xm:sqref>X5</xm:sqref>
            </x14:sparkline>
          </x14:sparklines>
        </x14:sparklineGroup>
        <x14:sparklineGroup type="column" displayEmptyCellsAs="gap" xr2:uid="{00000000-0003-0000-0100-000000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Data!H2:H13</xm:f>
              <xm:sqref>X6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98DAC1E-6EBF-40B4-8ACE-7D60840A5A6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2017-12-01T08:36:10Z</dcterms:created>
  <dcterms:modified xsi:type="dcterms:W3CDTF">2022-10-21T10:23:25Z</dcterms:modified>
</cp:coreProperties>
</file>