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401EF89F-68CC-47EA-90DF-6392D0A78E74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Biweekly" sheetId="14" r:id="rId1"/>
    <sheet name="Biweekly_hmm" sheetId="16" r:id="rId2"/>
    <sheet name="Biweekly_CA" sheetId="18" r:id="rId3"/>
    <sheet name="Biweekly_hmm_CA" sheetId="20" r:id="rId4"/>
  </sheets>
  <definedNames>
    <definedName name="_xlnm.Print_Area" localSheetId="0">Biweekly!$A$1:$K$38</definedName>
    <definedName name="_xlnm.Print_Area" localSheetId="2">Biweekly_CA!$A$1:$L$38</definedName>
    <definedName name="_xlnm.Print_Area" localSheetId="1">Biweekly_hmm!$A$1:$K$38</definedName>
    <definedName name="_xlnm.Print_Area" localSheetId="3">Biweekly_hmm_CA!$A$1:$L$38</definedName>
    <definedName name="valuevx">42.314159</definedName>
    <definedName name="vertex42_copyright" hidden="1">"© 2010-2014 Vertex42 LLC"</definedName>
    <definedName name="vertex42_id" hidden="1">"time-card-calculator_biweekly.xlsx"</definedName>
    <definedName name="vertex42_title" hidden="1">"Biweekly Timecard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0" l="1"/>
  <c r="N2" i="18"/>
  <c r="M2" i="16"/>
  <c r="M2" i="14"/>
  <c r="H28" i="20" l="1"/>
  <c r="I28" i="20" s="1"/>
  <c r="I32" i="20"/>
  <c r="H32" i="20"/>
  <c r="I32" i="18"/>
  <c r="L29" i="20"/>
  <c r="K29" i="20"/>
  <c r="J29" i="20"/>
  <c r="F28" i="20"/>
  <c r="F27" i="20"/>
  <c r="F26" i="20"/>
  <c r="F25" i="20"/>
  <c r="F24" i="20"/>
  <c r="F23" i="20"/>
  <c r="F22" i="20"/>
  <c r="I23" i="20" s="1"/>
  <c r="L20" i="20"/>
  <c r="L31" i="20" s="1"/>
  <c r="L33" i="20" s="1"/>
  <c r="K20" i="20"/>
  <c r="K31" i="20" s="1"/>
  <c r="K33" i="20" s="1"/>
  <c r="J20" i="20"/>
  <c r="J31" i="20" s="1"/>
  <c r="J33" i="20" s="1"/>
  <c r="F19" i="20"/>
  <c r="F18" i="20"/>
  <c r="F17" i="20"/>
  <c r="F16" i="20"/>
  <c r="F15" i="20"/>
  <c r="F14" i="20"/>
  <c r="F13" i="20"/>
  <c r="I13" i="20" s="1"/>
  <c r="A13" i="20"/>
  <c r="A14" i="20" s="1"/>
  <c r="A15" i="20" s="1"/>
  <c r="A16" i="20" s="1"/>
  <c r="A17" i="20" s="1"/>
  <c r="A18" i="20" s="1"/>
  <c r="A19" i="20" s="1"/>
  <c r="A22" i="20" s="1"/>
  <c r="A23" i="20" s="1"/>
  <c r="A24" i="20" s="1"/>
  <c r="A25" i="20" s="1"/>
  <c r="A26" i="20" s="1"/>
  <c r="A27" i="20" s="1"/>
  <c r="A28" i="20" s="1"/>
  <c r="X9" i="20"/>
  <c r="X6" i="20"/>
  <c r="H22" i="20" s="1"/>
  <c r="R9" i="20"/>
  <c r="H32" i="18"/>
  <c r="L29" i="18"/>
  <c r="K29" i="18"/>
  <c r="J29" i="18"/>
  <c r="F28" i="18"/>
  <c r="F27" i="18"/>
  <c r="F26" i="18"/>
  <c r="F25" i="18"/>
  <c r="F24" i="18"/>
  <c r="F23" i="18"/>
  <c r="F22" i="18"/>
  <c r="L20" i="18"/>
  <c r="K20" i="18"/>
  <c r="J20" i="18"/>
  <c r="F19" i="18"/>
  <c r="F18" i="18"/>
  <c r="F17" i="18"/>
  <c r="F16" i="18"/>
  <c r="F15" i="18"/>
  <c r="F14" i="18"/>
  <c r="F13" i="18"/>
  <c r="I14" i="18" s="1"/>
  <c r="A13" i="18"/>
  <c r="A14" i="18" s="1"/>
  <c r="A15" i="18" s="1"/>
  <c r="A16" i="18" s="1"/>
  <c r="A17" i="18" s="1"/>
  <c r="A18" i="18" s="1"/>
  <c r="A19" i="18" s="1"/>
  <c r="A22" i="18" s="1"/>
  <c r="A23" i="18" s="1"/>
  <c r="A24" i="18" s="1"/>
  <c r="A25" i="18" s="1"/>
  <c r="A26" i="18" s="1"/>
  <c r="A27" i="18" s="1"/>
  <c r="A28" i="18" s="1"/>
  <c r="X9" i="18"/>
  <c r="X6" i="18"/>
  <c r="J31" i="18" l="1"/>
  <c r="K31" i="18"/>
  <c r="I15" i="20"/>
  <c r="I22" i="20"/>
  <c r="G22" i="20" s="1"/>
  <c r="H23" i="20" s="1"/>
  <c r="G23" i="20" s="1"/>
  <c r="L33" i="18"/>
  <c r="I27" i="20"/>
  <c r="I26" i="20"/>
  <c r="I25" i="20"/>
  <c r="I24" i="20"/>
  <c r="H13" i="20"/>
  <c r="G13" i="20" s="1"/>
  <c r="H14" i="20" s="1"/>
  <c r="G14" i="20" s="1"/>
  <c r="H15" i="20" s="1"/>
  <c r="G15" i="20" s="1"/>
  <c r="I14" i="20"/>
  <c r="I16" i="20"/>
  <c r="I17" i="20"/>
  <c r="I18" i="20"/>
  <c r="G28" i="20"/>
  <c r="I22" i="18"/>
  <c r="I25" i="18"/>
  <c r="I24" i="18"/>
  <c r="I27" i="18"/>
  <c r="I23" i="18"/>
  <c r="H22" i="18"/>
  <c r="I26" i="18"/>
  <c r="I17" i="18"/>
  <c r="I16" i="18"/>
  <c r="I13" i="18"/>
  <c r="I15" i="18"/>
  <c r="H13" i="18"/>
  <c r="I18" i="18"/>
  <c r="P4" i="20"/>
  <c r="T4" i="20"/>
  <c r="Q5" i="20"/>
  <c r="Q6" i="20"/>
  <c r="N7" i="20"/>
  <c r="R7" i="20"/>
  <c r="O8" i="20"/>
  <c r="S8" i="20"/>
  <c r="O9" i="20"/>
  <c r="S9" i="20"/>
  <c r="Q4" i="20"/>
  <c r="N5" i="20"/>
  <c r="R5" i="20"/>
  <c r="N6" i="20"/>
  <c r="R6" i="20"/>
  <c r="O7" i="20"/>
  <c r="S7" i="20"/>
  <c r="P8" i="20"/>
  <c r="T8" i="20"/>
  <c r="P9" i="20"/>
  <c r="T9" i="20"/>
  <c r="N4" i="20"/>
  <c r="R4" i="20"/>
  <c r="O5" i="20"/>
  <c r="S5" i="20"/>
  <c r="O6" i="20"/>
  <c r="S6" i="20"/>
  <c r="P7" i="20"/>
  <c r="T7" i="20"/>
  <c r="Q8" i="20"/>
  <c r="Q9" i="20"/>
  <c r="O4" i="20"/>
  <c r="S4" i="20"/>
  <c r="P5" i="20"/>
  <c r="T5" i="20"/>
  <c r="P6" i="20"/>
  <c r="T6" i="20"/>
  <c r="Q7" i="20"/>
  <c r="N8" i="20"/>
  <c r="R8" i="20"/>
  <c r="N9" i="20"/>
  <c r="R9" i="18"/>
  <c r="N9" i="18"/>
  <c r="R8" i="18"/>
  <c r="N8" i="18"/>
  <c r="Q7" i="18"/>
  <c r="T6" i="18"/>
  <c r="P6" i="18"/>
  <c r="T5" i="18"/>
  <c r="P5" i="18"/>
  <c r="S4" i="18"/>
  <c r="O4" i="18"/>
  <c r="Q9" i="18"/>
  <c r="Q8" i="18"/>
  <c r="T7" i="18"/>
  <c r="P7" i="18"/>
  <c r="S6" i="18"/>
  <c r="O6" i="18"/>
  <c r="S5" i="18"/>
  <c r="O5" i="18"/>
  <c r="R4" i="18"/>
  <c r="N4" i="18"/>
  <c r="T9" i="18"/>
  <c r="P9" i="18"/>
  <c r="T8" i="18"/>
  <c r="P8" i="18"/>
  <c r="S7" i="18"/>
  <c r="O7" i="18"/>
  <c r="R6" i="18"/>
  <c r="N6" i="18"/>
  <c r="R5" i="18"/>
  <c r="N5" i="18"/>
  <c r="Q4" i="18"/>
  <c r="S9" i="18"/>
  <c r="O9" i="18"/>
  <c r="S8" i="18"/>
  <c r="O8" i="18"/>
  <c r="R7" i="18"/>
  <c r="N7" i="18"/>
  <c r="Q6" i="18"/>
  <c r="Q5" i="18"/>
  <c r="T4" i="18"/>
  <c r="P4" i="18"/>
  <c r="L31" i="18"/>
  <c r="J33" i="18"/>
  <c r="K33" i="18"/>
  <c r="F23" i="16"/>
  <c r="F24" i="16"/>
  <c r="F25" i="16"/>
  <c r="F26" i="16"/>
  <c r="F27" i="16"/>
  <c r="F28" i="16"/>
  <c r="F22" i="16"/>
  <c r="F13" i="16"/>
  <c r="K29" i="16"/>
  <c r="J29" i="16"/>
  <c r="I29" i="16"/>
  <c r="K20" i="16"/>
  <c r="J20" i="16"/>
  <c r="I20" i="16"/>
  <c r="F19" i="16"/>
  <c r="F18" i="16"/>
  <c r="F17" i="16"/>
  <c r="F16" i="16"/>
  <c r="F15" i="16"/>
  <c r="F14" i="16"/>
  <c r="H32" i="16"/>
  <c r="A13" i="16"/>
  <c r="A14" i="16" s="1"/>
  <c r="A15" i="16" s="1"/>
  <c r="A16" i="16" s="1"/>
  <c r="A17" i="16" s="1"/>
  <c r="A18" i="16" s="1"/>
  <c r="A19" i="16" s="1"/>
  <c r="A22" i="16" s="1"/>
  <c r="A23" i="16" s="1"/>
  <c r="A24" i="16" s="1"/>
  <c r="A25" i="16" s="1"/>
  <c r="A26" i="16" s="1"/>
  <c r="A27" i="16" s="1"/>
  <c r="A28" i="16" s="1"/>
  <c r="W8" i="16"/>
  <c r="W6" i="16"/>
  <c r="M5" i="14"/>
  <c r="K20" i="14"/>
  <c r="J20" i="14"/>
  <c r="I20" i="14"/>
  <c r="F19" i="14"/>
  <c r="F18" i="14"/>
  <c r="F17" i="14"/>
  <c r="F16" i="14"/>
  <c r="F15" i="14"/>
  <c r="F14" i="14"/>
  <c r="F13" i="14"/>
  <c r="H32" i="14"/>
  <c r="K29" i="14"/>
  <c r="J29" i="14"/>
  <c r="I29" i="14"/>
  <c r="F28" i="14"/>
  <c r="F27" i="14"/>
  <c r="F26" i="14"/>
  <c r="F25" i="14"/>
  <c r="F24" i="14"/>
  <c r="F23" i="14"/>
  <c r="F22" i="14"/>
  <c r="A13" i="14"/>
  <c r="A14" i="14" s="1"/>
  <c r="A15" i="14" s="1"/>
  <c r="A16" i="14" s="1"/>
  <c r="A17" i="14" s="1"/>
  <c r="A18" i="14" s="1"/>
  <c r="A19" i="14" s="1"/>
  <c r="A22" i="14" s="1"/>
  <c r="W8" i="14"/>
  <c r="W6" i="14"/>
  <c r="I29" i="20" l="1"/>
  <c r="J31" i="14"/>
  <c r="K33" i="14"/>
  <c r="K31" i="16"/>
  <c r="K33" i="16" s="1"/>
  <c r="H24" i="20"/>
  <c r="G24" i="20" s="1"/>
  <c r="H25" i="20" s="1"/>
  <c r="G25" i="20" s="1"/>
  <c r="H13" i="16"/>
  <c r="G13" i="16" s="1"/>
  <c r="H14" i="16" s="1"/>
  <c r="G14" i="16" s="1"/>
  <c r="H16" i="20"/>
  <c r="G16" i="20" s="1"/>
  <c r="J31" i="16"/>
  <c r="J33" i="16" s="1"/>
  <c r="I31" i="16"/>
  <c r="I33" i="16" s="1"/>
  <c r="H22" i="16"/>
  <c r="G22" i="16" s="1"/>
  <c r="H23" i="16" s="1"/>
  <c r="P9" i="16"/>
  <c r="S6" i="16"/>
  <c r="O5" i="16"/>
  <c r="Q8" i="16"/>
  <c r="O6" i="16"/>
  <c r="R4" i="16"/>
  <c r="Q9" i="16"/>
  <c r="M8" i="16"/>
  <c r="N4" i="16"/>
  <c r="M9" i="16"/>
  <c r="P7" i="16"/>
  <c r="S5" i="16"/>
  <c r="P6" i="16"/>
  <c r="M7" i="16"/>
  <c r="Q7" i="16"/>
  <c r="N8" i="16"/>
  <c r="R8" i="16"/>
  <c r="N9" i="16"/>
  <c r="R9" i="16"/>
  <c r="O4" i="16"/>
  <c r="P5" i="16"/>
  <c r="P4" i="16"/>
  <c r="M5" i="16"/>
  <c r="Q5" i="16"/>
  <c r="M6" i="16"/>
  <c r="Q6" i="16"/>
  <c r="N7" i="16"/>
  <c r="R7" i="16"/>
  <c r="O8" i="16"/>
  <c r="S8" i="16"/>
  <c r="O9" i="16"/>
  <c r="S9" i="16"/>
  <c r="S4" i="16"/>
  <c r="M4" i="16"/>
  <c r="Q4" i="16"/>
  <c r="N5" i="16"/>
  <c r="R5" i="16"/>
  <c r="N6" i="16"/>
  <c r="R6" i="16"/>
  <c r="O7" i="16"/>
  <c r="S7" i="16"/>
  <c r="P8" i="16"/>
  <c r="I31" i="14"/>
  <c r="H22" i="14"/>
  <c r="G22" i="14" s="1"/>
  <c r="P9" i="14"/>
  <c r="S8" i="14"/>
  <c r="O8" i="14"/>
  <c r="R7" i="14"/>
  <c r="N7" i="14"/>
  <c r="Q6" i="14"/>
  <c r="M6" i="14"/>
  <c r="P5" i="14"/>
  <c r="N9" i="14"/>
  <c r="M8" i="14"/>
  <c r="O6" i="14"/>
  <c r="N5" i="14"/>
  <c r="S9" i="14"/>
  <c r="O9" i="14"/>
  <c r="R8" i="14"/>
  <c r="N8" i="14"/>
  <c r="Q7" i="14"/>
  <c r="M7" i="14"/>
  <c r="P6" i="14"/>
  <c r="S5" i="14"/>
  <c r="O5" i="14"/>
  <c r="R5" i="14"/>
  <c r="R9" i="14"/>
  <c r="Q8" i="14"/>
  <c r="P7" i="14"/>
  <c r="S6" i="14"/>
  <c r="Q9" i="14"/>
  <c r="M9" i="14"/>
  <c r="P8" i="14"/>
  <c r="S7" i="14"/>
  <c r="O7" i="14"/>
  <c r="R6" i="14"/>
  <c r="N6" i="14"/>
  <c r="Q5" i="14"/>
  <c r="Q4" i="14"/>
  <c r="P4" i="14"/>
  <c r="O4" i="14"/>
  <c r="S4" i="14"/>
  <c r="R4" i="14"/>
  <c r="N4" i="14"/>
  <c r="M4" i="14"/>
  <c r="I33" i="14"/>
  <c r="K31" i="14"/>
  <c r="J33" i="14"/>
  <c r="H13" i="14"/>
  <c r="H26" i="20" l="1"/>
  <c r="G26" i="20" s="1"/>
  <c r="H27" i="20" s="1"/>
  <c r="G27" i="20" s="1"/>
  <c r="H17" i="20"/>
  <c r="G17" i="20" s="1"/>
  <c r="H18" i="20" s="1"/>
  <c r="G18" i="20" s="1"/>
  <c r="H15" i="16"/>
  <c r="G15" i="16" s="1"/>
  <c r="H23" i="14"/>
  <c r="G23" i="14" s="1"/>
  <c r="H19" i="20" l="1"/>
  <c r="H16" i="16"/>
  <c r="G16" i="16" s="1"/>
  <c r="G23" i="16"/>
  <c r="H24" i="14"/>
  <c r="G24" i="14" s="1"/>
  <c r="H25" i="14" s="1"/>
  <c r="I19" i="20" l="1"/>
  <c r="I20" i="20" s="1"/>
  <c r="I31" i="20" s="1"/>
  <c r="I33" i="20" s="1"/>
  <c r="H24" i="16"/>
  <c r="H17" i="16"/>
  <c r="G25" i="14"/>
  <c r="H26" i="14" s="1"/>
  <c r="G26" i="14" s="1"/>
  <c r="H27" i="14" s="1"/>
  <c r="G27" i="14" s="1"/>
  <c r="G19" i="20" l="1"/>
  <c r="G17" i="16"/>
  <c r="H18" i="16" s="1"/>
  <c r="G18" i="16" s="1"/>
  <c r="H19" i="16" s="1"/>
  <c r="G19" i="16" s="1"/>
  <c r="G20" i="16" s="1"/>
  <c r="G24" i="16"/>
  <c r="H28" i="14"/>
  <c r="G28" i="14" s="1"/>
  <c r="G29" i="14" s="1"/>
  <c r="H29" i="14" l="1"/>
  <c r="H20" i="16"/>
  <c r="H25" i="16"/>
  <c r="G25" i="16" l="1"/>
  <c r="H26" i="16" l="1"/>
  <c r="G29" i="20" l="1"/>
  <c r="H29" i="20"/>
  <c r="G26" i="16"/>
  <c r="H27" i="16" l="1"/>
  <c r="G20" i="20" l="1"/>
  <c r="G31" i="20" s="1"/>
  <c r="G33" i="20" s="1"/>
  <c r="H20" i="20"/>
  <c r="H31" i="20" s="1"/>
  <c r="H33" i="20" s="1"/>
  <c r="G27" i="16"/>
  <c r="H28" i="16" s="1"/>
  <c r="K36" i="20" l="1"/>
  <c r="H29" i="16"/>
  <c r="H31" i="16" s="1"/>
  <c r="H33" i="16" s="1"/>
  <c r="G28" i="16"/>
  <c r="G29" i="16" s="1"/>
  <c r="G31" i="16" s="1"/>
  <c r="G33" i="16" s="1"/>
  <c r="J36" i="16" l="1"/>
  <c r="A23" i="14"/>
  <c r="A24" i="14" s="1"/>
  <c r="A25" i="14" s="1"/>
  <c r="A26" i="14" s="1"/>
  <c r="A27" i="14" s="1"/>
  <c r="A28" i="14" s="1"/>
  <c r="G13" i="14"/>
  <c r="H14" i="14" s="1"/>
  <c r="G14" i="14" s="1"/>
  <c r="H15" i="14" l="1"/>
  <c r="G15" i="14" l="1"/>
  <c r="H16" i="14" l="1"/>
  <c r="G16" i="14" l="1"/>
  <c r="H17" i="14" l="1"/>
  <c r="G17" i="14" l="1"/>
  <c r="H18" i="14" l="1"/>
  <c r="G18" i="14" l="1"/>
  <c r="H19" i="14" l="1"/>
  <c r="G19" i="14" l="1"/>
  <c r="G20" i="14" s="1"/>
  <c r="H20" i="14"/>
  <c r="H33" i="14" l="1"/>
  <c r="H31" i="14"/>
  <c r="G33" i="14"/>
  <c r="J36" i="14" s="1"/>
  <c r="G31" i="14"/>
  <c r="G13" i="18"/>
  <c r="G22" i="18"/>
  <c r="H23" i="18" s="1"/>
  <c r="G23" i="18" s="1"/>
  <c r="H14" i="18" l="1"/>
  <c r="H24" i="18"/>
  <c r="G14" i="18" l="1"/>
  <c r="G24" i="18"/>
  <c r="H15" i="18" l="1"/>
  <c r="H25" i="18"/>
  <c r="G15" i="18" l="1"/>
  <c r="G25" i="18"/>
  <c r="H16" i="18" l="1"/>
  <c r="H26" i="18"/>
  <c r="G16" i="18" l="1"/>
  <c r="G26" i="18"/>
  <c r="H17" i="18" l="1"/>
  <c r="H27" i="18"/>
  <c r="G17" i="18" l="1"/>
  <c r="G27" i="18"/>
  <c r="H18" i="18" l="1"/>
  <c r="H28" i="18"/>
  <c r="I28" i="18" s="1"/>
  <c r="I29" i="18" s="1"/>
  <c r="G18" i="18" l="1"/>
  <c r="G28" i="18"/>
  <c r="G29" i="18" s="1"/>
  <c r="H29" i="18"/>
  <c r="H19" i="18" l="1"/>
  <c r="I19" i="18" l="1"/>
  <c r="I20" i="18" s="1"/>
  <c r="H20" i="18"/>
  <c r="H33" i="18" l="1"/>
  <c r="H31" i="18"/>
  <c r="I31" i="18"/>
  <c r="I33" i="18"/>
  <c r="G19" i="18"/>
  <c r="G20" i="18" s="1"/>
  <c r="G33" i="18" l="1"/>
  <c r="K36" i="18" s="1"/>
  <c r="G31" i="18"/>
</calcChain>
</file>

<file path=xl/sharedStrings.xml><?xml version="1.0" encoding="utf-8"?>
<sst xmlns="http://schemas.openxmlformats.org/spreadsheetml/2006/main" count="262" uniqueCount="75">
  <si>
    <t>Date</t>
  </si>
  <si>
    <t>Employee Name:</t>
  </si>
  <si>
    <t>Manager Name:</t>
  </si>
  <si>
    <t>Week Starting:</t>
  </si>
  <si>
    <t>Employee Signature</t>
  </si>
  <si>
    <t>Manager Signature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</si>
  <si>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</si>
  <si>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</si>
  <si>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</si>
  <si>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</si>
  <si>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</si>
  <si>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</si>
  <si>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</si>
  <si>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</si>
  <si>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</si>
  <si>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</si>
  <si>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[42]</t>
  </si>
  <si>
    <t>Rate/Hr:</t>
  </si>
  <si>
    <t>Total [h]:mm</t>
  </si>
  <si>
    <t>Su</t>
  </si>
  <si>
    <t>M</t>
  </si>
  <si>
    <t>Tu</t>
  </si>
  <si>
    <t>W</t>
  </si>
  <si>
    <t>Th</t>
  </si>
  <si>
    <t>F</t>
  </si>
  <si>
    <t>Sa</t>
  </si>
  <si>
    <t>Total Pay:</t>
  </si>
  <si>
    <t>Grand Total Pay:</t>
  </si>
  <si>
    <t>Overtime Options</t>
  </si>
  <si>
    <t>Hrs</t>
  </si>
  <si>
    <t>Options</t>
  </si>
  <si>
    <t>to the right of the calendar above</t>
  </si>
  <si>
    <r>
      <t xml:space="preserve">Breaks
</t>
    </r>
    <r>
      <rPr>
        <sz val="8"/>
        <color indexed="9"/>
        <rFont val="Arial"/>
        <family val="1"/>
        <scheme val="major"/>
      </rPr>
      <t>(minutes)</t>
    </r>
  </si>
  <si>
    <r>
      <t>Regular</t>
    </r>
    <r>
      <rPr>
        <sz val="10"/>
        <color indexed="9"/>
        <rFont val="Arial"/>
        <family val="1"/>
        <scheme val="major"/>
      </rPr>
      <t xml:space="preserve">
Hrs</t>
    </r>
  </si>
  <si>
    <r>
      <t>Overtime</t>
    </r>
    <r>
      <rPr>
        <sz val="10"/>
        <color indexed="9"/>
        <rFont val="Arial"/>
        <family val="1"/>
        <scheme val="major"/>
      </rPr>
      <t xml:space="preserve">
Hrs</t>
    </r>
  </si>
  <si>
    <r>
      <t xml:space="preserve">Sick
</t>
    </r>
    <r>
      <rPr>
        <sz val="10"/>
        <color indexed="9"/>
        <rFont val="Arial"/>
        <family val="1"/>
        <scheme val="major"/>
      </rPr>
      <t>Hrs</t>
    </r>
  </si>
  <si>
    <r>
      <t xml:space="preserve">Holiday
</t>
    </r>
    <r>
      <rPr>
        <sz val="10"/>
        <color indexed="9"/>
        <rFont val="Arial"/>
        <family val="1"/>
        <scheme val="major"/>
      </rPr>
      <t>Hrs</t>
    </r>
  </si>
  <si>
    <r>
      <t xml:space="preserve">Vacation
</t>
    </r>
    <r>
      <rPr>
        <sz val="10"/>
        <color indexed="9"/>
        <rFont val="Arial"/>
        <family val="1"/>
        <scheme val="major"/>
      </rPr>
      <t>Hrs</t>
    </r>
  </si>
  <si>
    <t>for hours worked (not Sick, Holiday, etc.)</t>
  </si>
  <si>
    <t>• Time In / Time Out should only be recorded</t>
  </si>
  <si>
    <t>• Remember to update the Overtime Options</t>
  </si>
  <si>
    <t xml:space="preserve">Daily </t>
  </si>
  <si>
    <t xml:space="preserve">After </t>
  </si>
  <si>
    <t xml:space="preserve">Weekly </t>
  </si>
  <si>
    <t>Yes</t>
  </si>
  <si>
    <t>No</t>
  </si>
  <si>
    <t>← Delete or hide this row if you do not want to show it</t>
  </si>
  <si>
    <t>Total Hrs is rounded to the nearest minute.</t>
  </si>
  <si>
    <t>• You can control rounding via the times you enter.</t>
  </si>
  <si>
    <t>• You can hide (but do not delete) columns M through W</t>
  </si>
  <si>
    <t>Instructions and Notes</t>
  </si>
  <si>
    <t>Biweekly Time Card</t>
  </si>
  <si>
    <t>Biweekly Total Hrs:</t>
  </si>
  <si>
    <t xml:space="preserve">Month </t>
  </si>
  <si>
    <t>Biweekly Total [h]:mm</t>
  </si>
  <si>
    <t>• This version displays hours in [h]:mm format</t>
  </si>
  <si>
    <r>
      <t xml:space="preserve">Total
</t>
    </r>
    <r>
      <rPr>
        <sz val="8"/>
        <color indexed="9"/>
        <rFont val="Arial"/>
        <family val="2"/>
        <scheme val="major"/>
      </rPr>
      <t>[h]:mm</t>
    </r>
  </si>
  <si>
    <r>
      <t>Regular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</si>
  <si>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Overtime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</si>
  <si>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 xml:space="preserve">Sick
</t>
    </r>
    <r>
      <rPr>
        <sz val="8"/>
        <color indexed="9"/>
        <rFont val="Arial"/>
        <family val="2"/>
        <scheme val="major"/>
      </rPr>
      <t>[h]:mm</t>
    </r>
  </si>
  <si>
    <r>
      <t xml:space="preserve">Holiday
</t>
    </r>
    <r>
      <rPr>
        <sz val="8"/>
        <color indexed="9"/>
        <rFont val="Arial"/>
        <family val="2"/>
        <scheme val="major"/>
      </rPr>
      <t>[h]:mm</t>
    </r>
  </si>
  <si>
    <r>
      <t xml:space="preserve">Vacation
</t>
    </r>
    <r>
      <rPr>
        <sz val="8"/>
        <color indexed="9"/>
        <rFont val="Arial"/>
        <family val="2"/>
        <scheme val="major"/>
      </rPr>
      <t>[h]:mm</t>
    </r>
  </si>
  <si>
    <t xml:space="preserve">Up To </t>
  </si>
  <si>
    <r>
      <t>1.5x OT</t>
    </r>
    <r>
      <rPr>
        <sz val="10"/>
        <color indexed="9"/>
        <rFont val="Arial"/>
        <family val="1"/>
        <scheme val="major"/>
      </rPr>
      <t xml:space="preserve">
Hrs</t>
    </r>
  </si>
  <si>
    <r>
      <t>2x OT</t>
    </r>
    <r>
      <rPr>
        <sz val="10"/>
        <color indexed="9"/>
        <rFont val="Arial"/>
        <family val="1"/>
        <scheme val="major"/>
      </rPr>
      <t xml:space="preserve">
Hrs</t>
    </r>
  </si>
  <si>
    <r>
      <t>1.5x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</si>
  <si>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2x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</si>
  <si>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t>Summary of California Overtime Rules:</t>
  </si>
  <si>
    <t>• Double-time for anything beyond 12 hours in any one work day</t>
  </si>
  <si>
    <r>
      <t xml:space="preserve">Vac.
</t>
    </r>
    <r>
      <rPr>
        <sz val="10"/>
        <color indexed="9"/>
        <rFont val="Arial"/>
        <family val="1"/>
        <scheme val="major"/>
      </rPr>
      <t>Hrs</t>
    </r>
  </si>
  <si>
    <r>
      <t xml:space="preserve">Vac.
</t>
    </r>
    <r>
      <rPr>
        <sz val="8"/>
        <color indexed="9"/>
        <rFont val="Arial"/>
        <family val="2"/>
        <scheme val="major"/>
      </rPr>
      <t>[h]:mm</t>
    </r>
  </si>
  <si>
    <t>• Time-and-a-half for the first 8 hours of the 7th consecutive day</t>
  </si>
  <si>
    <t>• Double time on anything beyond 8 hours on the 7th consecutive day</t>
  </si>
  <si>
    <t>• Time-and-a-half for anything beyond 8 hours in any one work day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</si>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</sst>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ddd\ m/d"/>
    <numFmt numFmtId="166" formatCode="d"/>
    <numFmt numFmtId="167" formatCode="[h]:mm"/>
    <numFmt numFmtId="168" formatCode="mmmm\ yyyy"/>
  </numFmts>
  <fonts count="43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8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4" tint="-0.249977111117893"/>
      <name val="Trebuchet MS"/>
      <family val="2"/>
    </font>
    <font>
      <sz val="10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sz val="1"/>
      <color indexed="9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sz val="8"/>
      <color indexed="9"/>
      <name val="Arial"/>
      <family val="1"/>
      <scheme val="major"/>
    </font>
    <font>
      <sz val="16"/>
      <name val="Arial"/>
      <family val="1"/>
      <scheme val="major"/>
    </font>
    <font>
      <b/>
      <sz val="12"/>
      <color indexed="9"/>
      <name val="Arial"/>
      <family val="2"/>
      <scheme val="major"/>
    </font>
    <font>
      <sz val="10"/>
      <name val="Arial"/>
      <family val="2"/>
      <scheme val="major"/>
    </font>
    <font>
      <sz val="22"/>
      <color theme="4" tint="-0.249977111117893"/>
      <name val="Arial"/>
      <family val="1"/>
      <scheme val="major"/>
    </font>
    <font>
      <b/>
      <sz val="10"/>
      <color theme="4" tint="-0.249977111117893"/>
      <name val="Arial"/>
      <family val="2"/>
      <scheme val="major"/>
    </font>
    <font>
      <b/>
      <sz val="10"/>
      <color theme="4" tint="-0.249977111117893"/>
      <name val="Trebuchet MS"/>
      <family val="2"/>
    </font>
    <font>
      <b/>
      <sz val="11"/>
      <color theme="4" tint="-0.249977111117893"/>
      <name val="Trebuchet MS"/>
      <family val="2"/>
    </font>
    <font>
      <sz val="8"/>
      <color indexed="9"/>
      <name val="Arial"/>
      <family val="2"/>
      <scheme val="major"/>
    </font>
    <font>
      <b/>
      <sz val="10"/>
      <color theme="4" tint="-0.499984740745262"/>
      <name val="Trebuchet MS"/>
      <family val="2"/>
    </font>
    <font>
      <sz val="10"/>
      <color theme="4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19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 applyProtection="1"/>
    <xf numFmtId="0" fontId="0" fillId="0" borderId="0" xfId="0" applyProtection="1"/>
    <xf numFmtId="0" fontId="24" fillId="0" borderId="0" xfId="0" applyFont="1" applyAlignment="1" applyProtection="1">
      <alignment vertical="center"/>
    </xf>
    <xf numFmtId="0" fontId="24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24" fillId="0" borderId="0" xfId="0" applyFont="1" applyAlignment="1" applyProtection="1"/>
    <xf numFmtId="0" fontId="5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top"/>
    </xf>
    <xf numFmtId="0" fontId="25" fillId="0" borderId="0" xfId="0" applyFont="1" applyProtection="1"/>
    <xf numFmtId="0" fontId="25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right" vertical="center"/>
    </xf>
    <xf numFmtId="0" fontId="25" fillId="0" borderId="0" xfId="0" applyFont="1" applyAlignment="1" applyProtection="1">
      <alignment horizontal="left" vertical="center"/>
    </xf>
    <xf numFmtId="0" fontId="28" fillId="0" borderId="0" xfId="0" applyFont="1" applyAlignment="1" applyProtection="1">
      <alignment horizontal="right" vertical="center"/>
    </xf>
    <xf numFmtId="165" fontId="27" fillId="21" borderId="0" xfId="0" applyNumberFormat="1" applyFont="1" applyFill="1" applyAlignment="1" applyProtection="1">
      <alignment horizontal="left" vertical="center"/>
    </xf>
    <xf numFmtId="164" fontId="25" fillId="0" borderId="14" xfId="0" applyNumberFormat="1" applyFont="1" applyFill="1" applyBorder="1" applyAlignment="1" applyProtection="1">
      <alignment horizontal="center" vertical="center"/>
      <protection locked="0"/>
    </xf>
    <xf numFmtId="0" fontId="25" fillId="0" borderId="14" xfId="0" applyNumberFormat="1" applyFont="1" applyFill="1" applyBorder="1" applyAlignment="1" applyProtection="1">
      <alignment horizontal="center" vertical="center"/>
      <protection locked="0"/>
    </xf>
    <xf numFmtId="4" fontId="25" fillId="21" borderId="0" xfId="0" applyNumberFormat="1" applyFont="1" applyFill="1" applyAlignment="1">
      <alignment horizontal="center" vertical="center"/>
    </xf>
    <xf numFmtId="2" fontId="25" fillId="21" borderId="15" xfId="0" applyNumberFormat="1" applyFont="1" applyFill="1" applyBorder="1" applyAlignment="1" applyProtection="1">
      <alignment horizontal="center" vertical="center"/>
    </xf>
    <xf numFmtId="2" fontId="25" fillId="0" borderId="14" xfId="0" applyNumberFormat="1" applyFont="1" applyBorder="1" applyAlignment="1" applyProtection="1">
      <alignment horizontal="center" vertical="center"/>
      <protection locked="0"/>
    </xf>
    <xf numFmtId="43" fontId="25" fillId="0" borderId="14" xfId="28" applyNumberFormat="1" applyFont="1" applyBorder="1" applyAlignment="1" applyProtection="1">
      <alignment horizontal="right" vertical="center"/>
      <protection locked="0"/>
    </xf>
    <xf numFmtId="43" fontId="25" fillId="0" borderId="14" xfId="28" applyNumberFormat="1" applyFont="1" applyBorder="1" applyAlignment="1" applyProtection="1">
      <alignment horizontal="right" vertical="center"/>
    </xf>
    <xf numFmtId="0" fontId="25" fillId="0" borderId="13" xfId="0" applyFont="1" applyBorder="1" applyAlignment="1" applyProtection="1"/>
    <xf numFmtId="0" fontId="27" fillId="0" borderId="0" xfId="0" applyFont="1" applyAlignment="1" applyProtection="1">
      <alignment horizontal="right" vertical="center"/>
    </xf>
    <xf numFmtId="0" fontId="30" fillId="23" borderId="10" xfId="0" applyFont="1" applyFill="1" applyBorder="1" applyAlignment="1" applyProtection="1">
      <alignment horizontal="center" vertical="center" wrapText="1"/>
    </xf>
    <xf numFmtId="0" fontId="31" fillId="23" borderId="10" xfId="0" applyFont="1" applyFill="1" applyBorder="1" applyAlignment="1" applyProtection="1">
      <alignment horizontal="center" vertical="center" wrapText="1"/>
    </xf>
    <xf numFmtId="0" fontId="0" fillId="0" borderId="0" xfId="0" applyFont="1" applyProtection="1"/>
    <xf numFmtId="166" fontId="0" fillId="0" borderId="7" xfId="0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20" borderId="0" xfId="0" applyFont="1" applyFill="1" applyAlignment="1" applyProtection="1">
      <alignment horizontal="center"/>
    </xf>
    <xf numFmtId="0" fontId="0" fillId="21" borderId="0" xfId="0" applyFont="1" applyFill="1" applyAlignment="1" applyProtection="1">
      <alignment horizontal="center" vertical="center"/>
    </xf>
    <xf numFmtId="0" fontId="35" fillId="21" borderId="11" xfId="0" applyFont="1" applyFill="1" applyBorder="1" applyAlignment="1" applyProtection="1">
      <alignment horizontal="center"/>
    </xf>
    <xf numFmtId="0" fontId="35" fillId="21" borderId="0" xfId="0" applyFont="1" applyFill="1" applyBorder="1" applyAlignment="1" applyProtection="1">
      <alignment horizontal="center"/>
    </xf>
    <xf numFmtId="0" fontId="35" fillId="21" borderId="12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 applyProtection="1">
      <alignment horizontal="right" vertical="center"/>
    </xf>
    <xf numFmtId="0" fontId="25" fillId="0" borderId="0" xfId="0" applyFont="1" applyBorder="1" applyAlignment="1" applyProtection="1">
      <alignment horizontal="left"/>
    </xf>
    <xf numFmtId="0" fontId="25" fillId="0" borderId="0" xfId="0" applyFont="1" applyBorder="1" applyAlignment="1" applyProtection="1"/>
    <xf numFmtId="14" fontId="25" fillId="0" borderId="10" xfId="0" applyNumberFormat="1" applyFont="1" applyBorder="1" applyAlignment="1" applyProtection="1">
      <alignment horizontal="left" shrinkToFit="1"/>
      <protection locked="0"/>
    </xf>
    <xf numFmtId="43" fontId="25" fillId="21" borderId="0" xfId="28" applyNumberFormat="1" applyFont="1" applyFill="1" applyAlignment="1" applyProtection="1">
      <alignment horizontal="right" vertical="center" shrinkToFit="1"/>
    </xf>
    <xf numFmtId="2" fontId="27" fillId="22" borderId="0" xfId="0" applyNumberFormat="1" applyFont="1" applyFill="1" applyAlignment="1" applyProtection="1">
      <alignment horizontal="center" vertical="center"/>
    </xf>
    <xf numFmtId="0" fontId="24" fillId="0" borderId="0" xfId="0" applyFont="1" applyAlignment="1" applyProtection="1">
      <alignment horizontal="right" vertical="center"/>
    </xf>
    <xf numFmtId="0" fontId="0" fillId="0" borderId="19" xfId="0" applyFont="1" applyBorder="1" applyAlignment="1" applyProtection="1">
      <alignment horizontal="center" vertical="center"/>
      <protection locked="0"/>
    </xf>
    <xf numFmtId="2" fontId="25" fillId="21" borderId="0" xfId="0" applyNumberFormat="1" applyFont="1" applyFill="1" applyBorder="1" applyAlignment="1" applyProtection="1">
      <alignment horizontal="center" vertical="center"/>
    </xf>
    <xf numFmtId="0" fontId="38" fillId="0" borderId="0" xfId="0" applyFont="1" applyAlignment="1" applyProtection="1">
      <alignment horizontal="right" vertical="center"/>
    </xf>
    <xf numFmtId="0" fontId="39" fillId="0" borderId="0" xfId="0" applyFont="1" applyAlignment="1" applyProtection="1">
      <alignment vertical="center"/>
    </xf>
    <xf numFmtId="2" fontId="27" fillId="0" borderId="0" xfId="0" applyNumberFormat="1" applyFont="1" applyAlignment="1" applyProtection="1">
      <alignment horizontal="center"/>
    </xf>
    <xf numFmtId="167" fontId="25" fillId="21" borderId="0" xfId="0" applyNumberFormat="1" applyFont="1" applyFill="1" applyAlignment="1">
      <alignment horizontal="center" vertical="center"/>
    </xf>
    <xf numFmtId="167" fontId="25" fillId="21" borderId="0" xfId="0" applyNumberFormat="1" applyFont="1" applyFill="1" applyBorder="1" applyAlignment="1" applyProtection="1">
      <alignment horizontal="center" vertical="center"/>
    </xf>
    <xf numFmtId="167" fontId="25" fillId="21" borderId="15" xfId="0" applyNumberFormat="1" applyFont="1" applyFill="1" applyBorder="1" applyAlignment="1" applyProtection="1">
      <alignment horizontal="center" vertical="center"/>
    </xf>
    <xf numFmtId="167" fontId="25" fillId="0" borderId="14" xfId="0" applyNumberFormat="1" applyFont="1" applyBorder="1" applyAlignment="1" applyProtection="1">
      <alignment horizontal="center" vertical="center"/>
      <protection locked="0"/>
    </xf>
    <xf numFmtId="167" fontId="27" fillId="22" borderId="0" xfId="0" applyNumberFormat="1" applyFont="1" applyFill="1" applyAlignment="1" applyProtection="1">
      <alignment horizontal="center" vertical="center"/>
    </xf>
    <xf numFmtId="167" fontId="27" fillId="0" borderId="0" xfId="0" applyNumberFormat="1" applyFont="1" applyFill="1" applyAlignment="1" applyProtection="1">
      <alignment horizontal="center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2" fontId="27" fillId="22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Border="1" applyProtection="1"/>
    <xf numFmtId="167" fontId="27" fillId="22" borderId="0" xfId="0" applyNumberFormat="1" applyFont="1" applyFill="1" applyBorder="1" applyAlignment="1" applyProtection="1">
      <alignment horizontal="center" vertical="center"/>
    </xf>
    <xf numFmtId="0" fontId="41" fillId="0" borderId="0" xfId="0" applyFont="1" applyAlignment="1" applyProtection="1">
      <alignment horizontal="right" vertical="center"/>
    </xf>
    <xf numFmtId="0" fontId="42" fillId="0" borderId="0" xfId="0" applyFont="1" applyAlignment="1" applyProtection="1">
      <alignment horizontal="right" vertical="center"/>
    </xf>
    <xf numFmtId="0" fontId="25" fillId="0" borderId="10" xfId="0" applyFont="1" applyBorder="1" applyAlignment="1" applyProtection="1">
      <alignment horizontal="left"/>
    </xf>
    <xf numFmtId="0" fontId="25" fillId="0" borderId="13" xfId="0" applyFont="1" applyBorder="1" applyAlignment="1" applyProtection="1">
      <alignment horizontal="left"/>
    </xf>
    <xf numFmtId="43" fontId="29" fillId="22" borderId="0" xfId="29" applyNumberFormat="1" applyFont="1" applyFill="1" applyAlignment="1" applyProtection="1">
      <alignment horizontal="center" vertical="center"/>
    </xf>
    <xf numFmtId="14" fontId="27" fillId="0" borderId="10" xfId="0" applyNumberFormat="1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/>
      <protection locked="0"/>
    </xf>
    <xf numFmtId="0" fontId="2" fillId="0" borderId="0" xfId="36" applyFont="1" applyAlignment="1" applyProtection="1">
      <alignment horizontal="center" vertical="center"/>
    </xf>
    <xf numFmtId="168" fontId="34" fillId="23" borderId="16" xfId="0" applyNumberFormat="1" applyFont="1" applyFill="1" applyBorder="1" applyAlignment="1" applyProtection="1">
      <alignment horizontal="center"/>
    </xf>
    <xf numFmtId="168" fontId="34" fillId="23" borderId="18" xfId="0" applyNumberFormat="1" applyFont="1" applyFill="1" applyBorder="1" applyAlignment="1" applyProtection="1">
      <alignment horizontal="center"/>
    </xf>
    <xf numFmtId="168" fontId="34" fillId="23" borderId="17" xfId="0" applyNumberFormat="1" applyFont="1" applyFill="1" applyBorder="1" applyAlignment="1" applyProtection="1">
      <alignment horizontal="center"/>
    </xf>
    <xf numFmtId="0" fontId="37" fillId="21" borderId="0" xfId="0" applyFont="1" applyFill="1" applyAlignment="1" applyProtection="1">
      <alignment horizontal="center"/>
    </xf>
    <xf numFmtId="0" fontId="26" fillId="0" borderId="10" xfId="0" applyFont="1" applyBorder="1" applyAlignment="1" applyProtection="1">
      <alignment horizontal="left" vertical="center" indent="1"/>
      <protection locked="0"/>
    </xf>
    <xf numFmtId="0" fontId="25" fillId="0" borderId="10" xfId="0" applyFont="1" applyBorder="1" applyAlignment="1" applyProtection="1">
      <alignment horizontal="left" vertical="center" inden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8"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Medium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77777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showGridLines="0" workbookViewId="0">
      <selection activeCell="U1" sqref="U1:W1"/>
    </sheetView>
  </sheetViews>
  <sheetFormatPr defaultColWidth="9.09765625" defaultRowHeight="13.5" x14ac:dyDescent="0.35"/>
  <cols>
    <col min="1" max="1" width="11.296875" style="11" customWidth="1"/>
    <col min="2" max="2" width="10.3984375" style="11" customWidth="1"/>
    <col min="3" max="3" width="8.3984375" style="11" customWidth="1"/>
    <col min="4" max="4" width="10.3984375" style="11" customWidth="1"/>
    <col min="5" max="5" width="2.59765625" style="11" customWidth="1"/>
    <col min="6" max="6" width="8.69921875" style="11" customWidth="1"/>
    <col min="7" max="7" width="8.8984375" style="11" customWidth="1"/>
    <col min="8" max="8" width="9.59765625" style="11" customWidth="1"/>
    <col min="9" max="11" width="8.8984375" style="11" customWidth="1"/>
    <col min="12" max="12" width="9.09765625" style="2"/>
    <col min="13" max="20" width="3.09765625" style="29" customWidth="1"/>
    <col min="21" max="23" width="9.296875" style="29" customWidth="1"/>
    <col min="24" max="24" width="9.09765625" style="29" hidden="1" customWidth="1"/>
    <col min="25" max="16384" width="9.09765625" style="2"/>
  </cols>
  <sheetData>
    <row r="1" spans="1:24" s="1" customFormat="1" ht="31.5" customHeight="1" x14ac:dyDescent="0.35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8" t="s">
        <v>10</v>
      </c>
      <c r="M1" s="29"/>
      <c r="N1" s="29"/>
      <c r="O1" s="29"/>
      <c r="P1" s="29"/>
      <c r="Q1" s="29"/>
      <c r="R1" s="29"/>
      <c r="S1" s="29"/>
      <c r="T1" s="29"/>
      <c r="U1" s="67"/>
      <c r="V1" s="67"/>
      <c r="W1" s="67"/>
      <c r="X1" s="29"/>
    </row>
    <row r="2" spans="1:24" ht="15.5" x14ac:dyDescent="0.35">
      <c r="M2" s="68">
        <f>DATE(V2,V3,1)</f>
        <v>42736</v>
      </c>
      <c r="N2" s="69"/>
      <c r="O2" s="69"/>
      <c r="P2" s="69"/>
      <c r="Q2" s="69"/>
      <c r="R2" s="69"/>
      <c r="S2" s="70"/>
      <c r="U2" s="44" t="s">
        <v>74</v>
      </c>
      <c r="V2" s="45">
        <v>2017</v>
      </c>
    </row>
    <row r="3" spans="1:24" x14ac:dyDescent="0.35">
      <c r="A3" s="12"/>
      <c r="M3" s="34" t="s">
        <v>19</v>
      </c>
      <c r="N3" s="35" t="s">
        <v>20</v>
      </c>
      <c r="O3" s="35" t="s">
        <v>21</v>
      </c>
      <c r="P3" s="35" t="s">
        <v>22</v>
      </c>
      <c r="Q3" s="35" t="s">
        <v>23</v>
      </c>
      <c r="R3" s="35" t="s">
        <v>24</v>
      </c>
      <c r="S3" s="36" t="s">
        <v>25</v>
      </c>
      <c r="U3" s="44" t="s">
        <v>53</v>
      </c>
      <c r="V3" s="45">
        <v>1</v>
      </c>
    </row>
    <row r="4" spans="1:24" s="5" customFormat="1" ht="14.5" x14ac:dyDescent="0.35">
      <c r="A4" s="12" t="s">
        <v>11</v>
      </c>
      <c r="B4" s="12"/>
      <c r="C4" s="12"/>
      <c r="D4" s="13"/>
      <c r="E4" s="13"/>
      <c r="F4" s="14" t="s">
        <v>1</v>
      </c>
      <c r="G4" s="72"/>
      <c r="H4" s="72"/>
      <c r="I4" s="72"/>
      <c r="J4" s="72"/>
      <c r="K4" s="72"/>
      <c r="M4" s="30">
        <f>$M$2-WEEKDAY($M$2,1)+(ROW(M4)-ROW($M$4))*7+(COLUMN(M4)-COLUMN($M$4)+1)</f>
        <v>42736</v>
      </c>
      <c r="N4" s="30">
        <f t="shared" ref="N4:S9" si="0">$M$2-WEEKDAY($M$2,1)+(ROW(N4)-ROW($M$4))*7+(COLUMN(N4)-COLUMN($M$4)+1)</f>
        <v>42737</v>
      </c>
      <c r="O4" s="30">
        <f t="shared" si="0"/>
        <v>42738</v>
      </c>
      <c r="P4" s="30">
        <f t="shared" si="0"/>
        <v>42739</v>
      </c>
      <c r="Q4" s="30">
        <f t="shared" si="0"/>
        <v>42740</v>
      </c>
      <c r="R4" s="30">
        <f t="shared" si="0"/>
        <v>42741</v>
      </c>
      <c r="S4" s="30">
        <f t="shared" si="0"/>
        <v>42742</v>
      </c>
      <c r="T4" s="31"/>
      <c r="X4" s="32" t="s">
        <v>30</v>
      </c>
    </row>
    <row r="5" spans="1:24" s="5" customFormat="1" x14ac:dyDescent="0.3">
      <c r="A5" s="12" t="s">
        <v>12</v>
      </c>
      <c r="B5" s="12"/>
      <c r="C5" s="12"/>
      <c r="D5" s="13"/>
      <c r="E5" s="13"/>
      <c r="F5" s="13"/>
      <c r="G5" s="13"/>
      <c r="H5" s="13"/>
      <c r="I5" s="13"/>
      <c r="J5" s="13"/>
      <c r="K5" s="13"/>
      <c r="M5" s="30">
        <f t="shared" ref="M5:M9" si="1">$M$2-WEEKDAY($M$2,1)+(ROW(M5)-ROW($M$4))*7+(COLUMN(M5)-COLUMN($M$4)+1)</f>
        <v>42743</v>
      </c>
      <c r="N5" s="30">
        <f t="shared" si="0"/>
        <v>42744</v>
      </c>
      <c r="O5" s="30">
        <f t="shared" si="0"/>
        <v>42745</v>
      </c>
      <c r="P5" s="30">
        <f t="shared" si="0"/>
        <v>42746</v>
      </c>
      <c r="Q5" s="30">
        <f t="shared" si="0"/>
        <v>42747</v>
      </c>
      <c r="R5" s="30">
        <f t="shared" si="0"/>
        <v>42748</v>
      </c>
      <c r="S5" s="30">
        <f t="shared" si="0"/>
        <v>42749</v>
      </c>
      <c r="T5" s="31"/>
      <c r="U5" s="71" t="s">
        <v>28</v>
      </c>
      <c r="V5" s="71"/>
      <c r="W5" s="71"/>
      <c r="X5" s="33" t="s">
        <v>44</v>
      </c>
    </row>
    <row r="6" spans="1:24" s="5" customFormat="1" x14ac:dyDescent="0.35">
      <c r="A6" s="12" t="s">
        <v>13</v>
      </c>
      <c r="B6" s="12"/>
      <c r="C6" s="12"/>
      <c r="D6" s="13"/>
      <c r="E6" s="13"/>
      <c r="F6" s="14" t="s">
        <v>2</v>
      </c>
      <c r="G6" s="73"/>
      <c r="H6" s="73"/>
      <c r="I6" s="73"/>
      <c r="J6" s="73"/>
      <c r="K6" s="73"/>
      <c r="M6" s="30">
        <f t="shared" si="1"/>
        <v>42750</v>
      </c>
      <c r="N6" s="30">
        <f t="shared" si="0"/>
        <v>42751</v>
      </c>
      <c r="O6" s="30">
        <f t="shared" si="0"/>
        <v>42752</v>
      </c>
      <c r="P6" s="30">
        <f t="shared" si="0"/>
        <v>42753</v>
      </c>
      <c r="Q6" s="30">
        <f t="shared" si="0"/>
        <v>42754</v>
      </c>
      <c r="R6" s="30">
        <f t="shared" si="0"/>
        <v>42755</v>
      </c>
      <c r="S6" s="30">
        <f t="shared" si="0"/>
        <v>42756</v>
      </c>
      <c r="T6" s="31"/>
      <c r="U6" s="60" t="s">
        <v>41</v>
      </c>
      <c r="V6" s="45" t="s">
        <v>44</v>
      </c>
      <c r="W6" s="8" t="b">
        <f>IF(V6="yes",TRUE,FALSE)</f>
        <v>1</v>
      </c>
      <c r="X6" s="33" t="s">
        <v>45</v>
      </c>
    </row>
    <row r="7" spans="1:24" s="5" customFormat="1" x14ac:dyDescent="0.35">
      <c r="A7" s="12" t="s">
        <v>15</v>
      </c>
      <c r="B7" s="12"/>
      <c r="C7" s="12"/>
      <c r="D7" s="13"/>
      <c r="E7" s="13"/>
      <c r="F7" s="13"/>
      <c r="G7" s="15"/>
      <c r="H7" s="15"/>
      <c r="I7" s="13"/>
      <c r="J7" s="13"/>
      <c r="K7" s="13"/>
      <c r="M7" s="30">
        <f t="shared" si="1"/>
        <v>42757</v>
      </c>
      <c r="N7" s="30">
        <f t="shared" si="0"/>
        <v>42758</v>
      </c>
      <c r="O7" s="30">
        <f t="shared" si="0"/>
        <v>42759</v>
      </c>
      <c r="P7" s="30">
        <f t="shared" si="0"/>
        <v>42760</v>
      </c>
      <c r="Q7" s="30">
        <f t="shared" si="0"/>
        <v>42761</v>
      </c>
      <c r="R7" s="30">
        <f t="shared" si="0"/>
        <v>42762</v>
      </c>
      <c r="S7" s="30">
        <f t="shared" si="0"/>
        <v>42763</v>
      </c>
      <c r="T7" s="31"/>
      <c r="U7" s="61" t="s">
        <v>42</v>
      </c>
      <c r="V7" s="45">
        <v>8</v>
      </c>
      <c r="W7" s="9" t="s">
        <v>29</v>
      </c>
      <c r="X7" s="31"/>
    </row>
    <row r="8" spans="1:24" s="5" customFormat="1" x14ac:dyDescent="0.35">
      <c r="A8" s="13"/>
      <c r="B8" s="12"/>
      <c r="C8" s="12"/>
      <c r="D8" s="13"/>
      <c r="E8" s="13"/>
      <c r="F8" s="14" t="s">
        <v>3</v>
      </c>
      <c r="G8" s="65">
        <v>42737</v>
      </c>
      <c r="H8" s="66"/>
      <c r="I8" s="13"/>
      <c r="J8" s="13"/>
      <c r="K8" s="16" t="s">
        <v>16</v>
      </c>
      <c r="M8" s="30">
        <f t="shared" si="1"/>
        <v>42764</v>
      </c>
      <c r="N8" s="30">
        <f t="shared" si="0"/>
        <v>42765</v>
      </c>
      <c r="O8" s="30">
        <f t="shared" si="0"/>
        <v>42766</v>
      </c>
      <c r="P8" s="30">
        <f t="shared" si="0"/>
        <v>42767</v>
      </c>
      <c r="Q8" s="30">
        <f t="shared" si="0"/>
        <v>42768</v>
      </c>
      <c r="R8" s="30">
        <f t="shared" si="0"/>
        <v>42769</v>
      </c>
      <c r="S8" s="30">
        <f t="shared" si="0"/>
        <v>42770</v>
      </c>
      <c r="T8" s="31"/>
      <c r="U8" s="60" t="s">
        <v>43</v>
      </c>
      <c r="V8" s="45" t="s">
        <v>44</v>
      </c>
      <c r="W8" s="8" t="b">
        <f>IF(V8="yes",TRUE,FALSE)</f>
        <v>1</v>
      </c>
      <c r="X8" s="31"/>
    </row>
    <row r="9" spans="1:24" s="5" customForma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M9" s="30">
        <f t="shared" si="1"/>
        <v>42771</v>
      </c>
      <c r="N9" s="30">
        <f t="shared" si="0"/>
        <v>42772</v>
      </c>
      <c r="O9" s="30">
        <f t="shared" si="0"/>
        <v>42773</v>
      </c>
      <c r="P9" s="30">
        <f t="shared" si="0"/>
        <v>42774</v>
      </c>
      <c r="Q9" s="30">
        <f t="shared" si="0"/>
        <v>42775</v>
      </c>
      <c r="R9" s="30">
        <f t="shared" si="0"/>
        <v>42776</v>
      </c>
      <c r="S9" s="30">
        <f t="shared" si="0"/>
        <v>42777</v>
      </c>
      <c r="T9" s="31"/>
      <c r="U9" s="61" t="s">
        <v>42</v>
      </c>
      <c r="V9" s="45">
        <v>40</v>
      </c>
      <c r="W9" s="9" t="s">
        <v>29</v>
      </c>
      <c r="X9" s="31"/>
    </row>
    <row r="10" spans="1:24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U10" s="5"/>
      <c r="V10" s="5"/>
      <c r="W10" s="5"/>
    </row>
    <row r="11" spans="1:24" s="5" customFormat="1" ht="30" customHeight="1" x14ac:dyDescent="0.35">
      <c r="A11" s="27" t="s">
        <v>6</v>
      </c>
      <c r="B11" s="28" t="s">
        <v>7</v>
      </c>
      <c r="C11" s="28" t="s">
        <v>32</v>
      </c>
      <c r="D11" s="28" t="s">
        <v>8</v>
      </c>
      <c r="E11" s="13"/>
      <c r="F11" s="27" t="s">
        <v>9</v>
      </c>
      <c r="G11" s="28" t="s">
        <v>33</v>
      </c>
      <c r="H11" s="28" t="s">
        <v>34</v>
      </c>
      <c r="I11" s="28" t="s">
        <v>35</v>
      </c>
      <c r="J11" s="28" t="s">
        <v>36</v>
      </c>
      <c r="K11" s="28" t="s">
        <v>37</v>
      </c>
      <c r="L11" s="6"/>
      <c r="M11" s="48" t="s">
        <v>50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" hidden="1" customHeight="1" x14ac:dyDescent="0.35">
      <c r="M12" s="4"/>
    </row>
    <row r="13" spans="1:24" s="5" customFormat="1" ht="24" customHeight="1" x14ac:dyDescent="0.35">
      <c r="A13" s="17">
        <f>G8</f>
        <v>42737</v>
      </c>
      <c r="B13" s="18">
        <v>0.37847222222222227</v>
      </c>
      <c r="C13" s="19">
        <v>15</v>
      </c>
      <c r="D13" s="18">
        <v>0.75</v>
      </c>
      <c r="E13" s="13"/>
      <c r="F13" s="20">
        <f>MROUND(IF((OR(B13="",D13="")),0,IF((D13&lt;B13),((D13-B13)*24)+24,(D13-B13)*24)-C13/60),1/60)</f>
        <v>8.6666666666666661</v>
      </c>
      <c r="G13" s="46">
        <f>F13-H13</f>
        <v>8</v>
      </c>
      <c r="H13" s="21">
        <f>MAX(IF($W$8,MAX(0,SUM(G12:G$12)+F13-$V$9),0),IF($W$6,IF(F13&gt;$V$7,F13-$V$7,0),0))</f>
        <v>0.66666666666666607</v>
      </c>
      <c r="I13" s="22"/>
      <c r="J13" s="22"/>
      <c r="K13" s="22"/>
      <c r="L13" s="6"/>
      <c r="M13" s="7" t="s">
        <v>40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s="5" customFormat="1" ht="24" customHeight="1" x14ac:dyDescent="0.35">
      <c r="A14" s="17">
        <f t="shared" ref="A14:A19" si="2">A13+1</f>
        <v>42738</v>
      </c>
      <c r="B14" s="18">
        <v>0.37847222222222227</v>
      </c>
      <c r="C14" s="19">
        <v>30</v>
      </c>
      <c r="D14" s="18">
        <v>0.73958333333333337</v>
      </c>
      <c r="E14" s="13"/>
      <c r="F14" s="20">
        <f t="shared" ref="F14:F19" si="3">MROUND(IF((OR(B14="",D14="")),0,IF((D14&lt;B14),((D14-B14)*24)+24,(D14-B14)*24)-C14/60),1/60)</f>
        <v>8.1666666666666661</v>
      </c>
      <c r="G14" s="46">
        <f t="shared" ref="G14:G19" si="4">F14-H14</f>
        <v>8</v>
      </c>
      <c r="H14" s="21">
        <f>MAX(IF($W$8,MAX(0,SUM(G$12:G13)+F14-$V$9),0),IF($W$6,IF(F14&gt;$V$7,F14-$V$7,0),0))</f>
        <v>0.16666666666666607</v>
      </c>
      <c r="I14" s="22"/>
      <c r="J14" s="22"/>
      <c r="K14" s="22"/>
      <c r="L14" s="6"/>
      <c r="M14" s="10" t="s">
        <v>31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s="5" customFormat="1" ht="24" customHeight="1" x14ac:dyDescent="0.35">
      <c r="A15" s="17">
        <f t="shared" si="2"/>
        <v>42739</v>
      </c>
      <c r="B15" s="18">
        <v>0.375</v>
      </c>
      <c r="C15" s="19">
        <v>45</v>
      </c>
      <c r="D15" s="18">
        <v>0.77083333333333337</v>
      </c>
      <c r="E15" s="13"/>
      <c r="F15" s="20">
        <f t="shared" si="3"/>
        <v>8.75</v>
      </c>
      <c r="G15" s="46">
        <f t="shared" si="4"/>
        <v>8</v>
      </c>
      <c r="H15" s="21">
        <f>MAX(IF($W$8,MAX(0,SUM(G$12:G14)+F15-$V$9),0),IF($W$6,IF(F15&gt;$V$7,F15-$V$7,0),0))</f>
        <v>0.75</v>
      </c>
      <c r="I15" s="22"/>
      <c r="J15" s="22"/>
      <c r="K15" s="22"/>
      <c r="L15" s="6"/>
      <c r="M15" s="7" t="s">
        <v>39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s="5" customFormat="1" ht="24" customHeight="1" x14ac:dyDescent="0.35">
      <c r="A16" s="17">
        <f t="shared" si="2"/>
        <v>42740</v>
      </c>
      <c r="B16" s="18">
        <v>0.375</v>
      </c>
      <c r="C16" s="19">
        <v>45</v>
      </c>
      <c r="D16" s="18">
        <v>0.77083333333333337</v>
      </c>
      <c r="E16" s="13"/>
      <c r="F16" s="20">
        <f t="shared" si="3"/>
        <v>8.75</v>
      </c>
      <c r="G16" s="46">
        <f t="shared" si="4"/>
        <v>8</v>
      </c>
      <c r="H16" s="21">
        <f>MAX(IF($W$8,MAX(0,SUM(G$12:G15)+F16-$V$9),0),IF($W$6,IF(F16&gt;$V$7,F16-$V$7,0),0))</f>
        <v>0.75</v>
      </c>
      <c r="I16" s="22"/>
      <c r="J16" s="22"/>
      <c r="K16" s="22"/>
      <c r="L16" s="6"/>
      <c r="M16" s="10" t="s">
        <v>38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s="5" customFormat="1" ht="24" customHeight="1" x14ac:dyDescent="0.35">
      <c r="A17" s="17">
        <f t="shared" si="2"/>
        <v>42741</v>
      </c>
      <c r="B17" s="18">
        <v>0.375</v>
      </c>
      <c r="C17" s="19">
        <v>40</v>
      </c>
      <c r="D17" s="18">
        <v>0.69791666666666663</v>
      </c>
      <c r="E17" s="13"/>
      <c r="F17" s="20">
        <f t="shared" si="3"/>
        <v>7.083333333333333</v>
      </c>
      <c r="G17" s="46">
        <f t="shared" si="4"/>
        <v>7.083333333333333</v>
      </c>
      <c r="H17" s="21">
        <f>MAX(IF($W$8,MAX(0,SUM(G$12:G16)+F17-$V$9),0),IF($W$6,IF(F17&gt;$V$7,F17-$V$7,0),0))</f>
        <v>0</v>
      </c>
      <c r="I17" s="22"/>
      <c r="J17" s="22"/>
      <c r="K17" s="22"/>
      <c r="L17" s="6"/>
      <c r="M17" s="7" t="s">
        <v>48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s="5" customFormat="1" ht="24" customHeight="1" x14ac:dyDescent="0.35">
      <c r="A18" s="17">
        <f t="shared" si="2"/>
        <v>42742</v>
      </c>
      <c r="B18" s="18">
        <v>0.33333333333333331</v>
      </c>
      <c r="C18" s="19">
        <v>0</v>
      </c>
      <c r="D18" s="18">
        <v>0.41666666666666669</v>
      </c>
      <c r="E18" s="13"/>
      <c r="F18" s="20">
        <f t="shared" si="3"/>
        <v>2</v>
      </c>
      <c r="G18" s="46">
        <f t="shared" si="4"/>
        <v>0.9166666666666643</v>
      </c>
      <c r="H18" s="21">
        <f>MAX(IF($W$8,MAX(0,SUM(G$12:G17)+F18-$V$9),0),IF($W$6,IF(F18&gt;$V$7,F18-$V$7,0),0))</f>
        <v>1.0833333333333357</v>
      </c>
      <c r="I18" s="22"/>
      <c r="J18" s="22"/>
      <c r="K18" s="22"/>
      <c r="L18" s="6"/>
      <c r="M18" s="10" t="s">
        <v>47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s="5" customFormat="1" ht="24" customHeight="1" x14ac:dyDescent="0.35">
      <c r="A19" s="17">
        <f t="shared" si="2"/>
        <v>42743</v>
      </c>
      <c r="B19" s="18"/>
      <c r="C19" s="19"/>
      <c r="D19" s="18"/>
      <c r="E19" s="13"/>
      <c r="F19" s="20">
        <f t="shared" si="3"/>
        <v>0</v>
      </c>
      <c r="G19" s="46">
        <f t="shared" si="4"/>
        <v>0</v>
      </c>
      <c r="H19" s="21">
        <f>MAX(IF($W$8,MAX(0,SUM(G$12:G18)+F19-$V$9),0),IF($W$6,IF(F19&gt;$V$7,F19-$V$7,0),0))</f>
        <v>0</v>
      </c>
      <c r="I19" s="22"/>
      <c r="J19" s="22"/>
      <c r="K19" s="22"/>
      <c r="L19" s="6"/>
      <c r="M19" s="7" t="s">
        <v>49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s="5" customFormat="1" ht="18" customHeight="1" x14ac:dyDescent="0.35">
      <c r="A20" s="13"/>
      <c r="B20" s="13"/>
      <c r="C20" s="13"/>
      <c r="D20" s="13"/>
      <c r="E20" s="13"/>
      <c r="F20" s="14" t="s">
        <v>14</v>
      </c>
      <c r="G20" s="43">
        <f>SUM(G13:G19)</f>
        <v>40</v>
      </c>
      <c r="H20" s="43">
        <f>SUM(H13:H19)</f>
        <v>3.4166666666666679</v>
      </c>
      <c r="I20" s="43">
        <f>SUM(I13:I19)</f>
        <v>0</v>
      </c>
      <c r="J20" s="43">
        <f>SUM(J13:J19)</f>
        <v>0</v>
      </c>
      <c r="K20" s="43">
        <f>SUM(K13:K19)</f>
        <v>0</v>
      </c>
      <c r="L20" s="6"/>
      <c r="M20" s="3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5">
      <c r="M21" s="4"/>
    </row>
    <row r="22" spans="1:24" s="5" customFormat="1" ht="24" customHeight="1" x14ac:dyDescent="0.35">
      <c r="A22" s="17">
        <f>A19+1</f>
        <v>42744</v>
      </c>
      <c r="B22" s="18">
        <v>0.37847222222222227</v>
      </c>
      <c r="C22" s="19">
        <v>15</v>
      </c>
      <c r="D22" s="18">
        <v>0.75</v>
      </c>
      <c r="E22" s="13"/>
      <c r="F22" s="20">
        <f>MROUND(IF((OR(B22="",D22="")),0,IF((D22&lt;B22),((D22-B22)*24)+24,(D22-B22)*24)-C22/60),1/60)</f>
        <v>8.6666666666666661</v>
      </c>
      <c r="G22" s="46">
        <f>F22-H22</f>
        <v>8</v>
      </c>
      <c r="H22" s="21">
        <f>MAX(IF($W$8,MAX(0,SUM(G$21:G21)+F22-$V$9),0),IF($W$6,IF(F22&gt;$V$7,F22-$V$7,0),0))</f>
        <v>0.66666666666666607</v>
      </c>
      <c r="I22" s="22"/>
      <c r="J22" s="22"/>
      <c r="K22" s="22"/>
      <c r="L22" s="6"/>
      <c r="M22" s="7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s="5" customFormat="1" ht="24" customHeight="1" x14ac:dyDescent="0.35">
      <c r="A23" s="17">
        <f t="shared" ref="A23:A28" si="5">A22+1</f>
        <v>42745</v>
      </c>
      <c r="B23" s="18">
        <v>0.37847222222222227</v>
      </c>
      <c r="C23" s="19">
        <v>30</v>
      </c>
      <c r="D23" s="18">
        <v>0.73958333333333337</v>
      </c>
      <c r="E23" s="13"/>
      <c r="F23" s="20">
        <f t="shared" ref="F23:F28" si="6">MROUND(IF((OR(B23="",D23="")),0,IF((D23&lt;B23),((D23-B23)*24)+24,(D23-B23)*24)-C23/60),1/60)</f>
        <v>8.1666666666666661</v>
      </c>
      <c r="G23" s="46">
        <f t="shared" ref="G23:G28" si="7">F23-H23</f>
        <v>8</v>
      </c>
      <c r="H23" s="21">
        <f>MAX(IF($W$8,MAX(0,SUM(G$21:G22)+F23-$V$9),0),IF($W$6,IF(F23&gt;$V$7,F23-$V$7,0),0))</f>
        <v>0.16666666666666607</v>
      </c>
      <c r="I23" s="22"/>
      <c r="J23" s="22"/>
      <c r="K23" s="22"/>
      <c r="L23" s="6"/>
      <c r="M23" s="1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s="5" customFormat="1" ht="24" customHeight="1" x14ac:dyDescent="0.35">
      <c r="A24" s="17">
        <f t="shared" si="5"/>
        <v>42746</v>
      </c>
      <c r="B24" s="18">
        <v>0.375</v>
      </c>
      <c r="C24" s="19">
        <v>45</v>
      </c>
      <c r="D24" s="18">
        <v>0.77083333333333337</v>
      </c>
      <c r="E24" s="13"/>
      <c r="F24" s="20">
        <f t="shared" si="6"/>
        <v>8.75</v>
      </c>
      <c r="G24" s="46">
        <f t="shared" si="7"/>
        <v>8</v>
      </c>
      <c r="H24" s="21">
        <f>MAX(IF($W$8,MAX(0,SUM(G$21:G23)+F24-$V$9),0),IF($W$6,IF(F24&gt;$V$7,F24-$V$7,0),0))</f>
        <v>0.75</v>
      </c>
      <c r="I24" s="22"/>
      <c r="J24" s="22"/>
      <c r="K24" s="22"/>
      <c r="L24" s="6"/>
      <c r="M24" s="7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s="5" customFormat="1" ht="24" customHeight="1" x14ac:dyDescent="0.35">
      <c r="A25" s="17">
        <f t="shared" si="5"/>
        <v>42747</v>
      </c>
      <c r="B25" s="18">
        <v>0.375</v>
      </c>
      <c r="C25" s="19">
        <v>45</v>
      </c>
      <c r="D25" s="18">
        <v>0.77083333333333337</v>
      </c>
      <c r="E25" s="13"/>
      <c r="F25" s="20">
        <f t="shared" si="6"/>
        <v>8.75</v>
      </c>
      <c r="G25" s="46">
        <f t="shared" si="7"/>
        <v>8</v>
      </c>
      <c r="H25" s="21">
        <f>MAX(IF($W$8,MAX(0,SUM(G$21:G24)+F25-$V$9),0),IF($W$6,IF(F25&gt;$V$7,F25-$V$7,0),0))</f>
        <v>0.75</v>
      </c>
      <c r="I25" s="22"/>
      <c r="J25" s="22"/>
      <c r="K25" s="22"/>
      <c r="L25" s="6"/>
      <c r="M25" s="10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s="5" customFormat="1" ht="24" customHeight="1" x14ac:dyDescent="0.35">
      <c r="A26" s="17">
        <f t="shared" si="5"/>
        <v>42748</v>
      </c>
      <c r="B26" s="18">
        <v>0.375</v>
      </c>
      <c r="C26" s="19">
        <v>40</v>
      </c>
      <c r="D26" s="18">
        <v>0.69791666666666663</v>
      </c>
      <c r="E26" s="13"/>
      <c r="F26" s="20">
        <f t="shared" si="6"/>
        <v>7.083333333333333</v>
      </c>
      <c r="G26" s="46">
        <f t="shared" si="7"/>
        <v>7.083333333333333</v>
      </c>
      <c r="H26" s="21">
        <f>MAX(IF($W$8,MAX(0,SUM(G$21:G25)+F26-$V$9),0),IF($W$6,IF(F26&gt;$V$7,F26-$V$7,0),0))</f>
        <v>0</v>
      </c>
      <c r="I26" s="22"/>
      <c r="J26" s="22"/>
      <c r="K26" s="22"/>
      <c r="L26" s="6"/>
      <c r="M26" s="7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s="5" customFormat="1" ht="24" customHeight="1" x14ac:dyDescent="0.35">
      <c r="A27" s="17">
        <f t="shared" si="5"/>
        <v>42749</v>
      </c>
      <c r="B27" s="18">
        <v>0.33333333333333331</v>
      </c>
      <c r="C27" s="19">
        <v>0</v>
      </c>
      <c r="D27" s="18">
        <v>0.41666666666666669</v>
      </c>
      <c r="E27" s="13"/>
      <c r="F27" s="20">
        <f t="shared" si="6"/>
        <v>2</v>
      </c>
      <c r="G27" s="46">
        <f t="shared" si="7"/>
        <v>0.9166666666666643</v>
      </c>
      <c r="H27" s="21">
        <f>MAX(IF($W$8,MAX(0,SUM(G$21:G26)+F27-$V$9),0),IF($W$6,IF(F27&gt;$V$7,F27-$V$7,0),0))</f>
        <v>1.0833333333333357</v>
      </c>
      <c r="I27" s="22"/>
      <c r="J27" s="22"/>
      <c r="K27" s="22"/>
      <c r="L27" s="6"/>
      <c r="M27" s="10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s="5" customFormat="1" ht="24" customHeight="1" x14ac:dyDescent="0.35">
      <c r="A28" s="17">
        <f t="shared" si="5"/>
        <v>42750</v>
      </c>
      <c r="B28" s="18"/>
      <c r="C28" s="19"/>
      <c r="D28" s="18"/>
      <c r="E28" s="13"/>
      <c r="F28" s="20">
        <f t="shared" si="6"/>
        <v>0</v>
      </c>
      <c r="G28" s="46">
        <f t="shared" si="7"/>
        <v>0</v>
      </c>
      <c r="H28" s="21">
        <f>MAX(IF($W$8,MAX(0,SUM(G$21:G27)+F28-$V$9),0),IF($W$6,IF(F28&gt;$V$7,F28-$V$7,0),0))</f>
        <v>0</v>
      </c>
      <c r="I28" s="22"/>
      <c r="J28" s="22"/>
      <c r="K28" s="22"/>
      <c r="L28" s="6"/>
      <c r="M28" s="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s="5" customFormat="1" ht="18" customHeight="1" x14ac:dyDescent="0.35">
      <c r="A29" s="13"/>
      <c r="B29" s="13"/>
      <c r="C29" s="13"/>
      <c r="D29" s="13"/>
      <c r="E29" s="13"/>
      <c r="F29" s="14" t="s">
        <v>14</v>
      </c>
      <c r="G29" s="43">
        <f>SUM(G22:G28)</f>
        <v>40</v>
      </c>
      <c r="H29" s="43">
        <f>SUM(H22:H28)</f>
        <v>3.4166666666666679</v>
      </c>
      <c r="I29" s="43">
        <f>SUM(I22:I28)</f>
        <v>0</v>
      </c>
      <c r="J29" s="43">
        <f>SUM(J22:J28)</f>
        <v>0</v>
      </c>
      <c r="K29" s="43">
        <f>SUM(K22:K28)</f>
        <v>0</v>
      </c>
      <c r="L29" s="6"/>
      <c r="M29" s="3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1" spans="1:24" x14ac:dyDescent="0.35">
      <c r="F31" s="14" t="s">
        <v>52</v>
      </c>
      <c r="G31" s="49">
        <f>G29+G20</f>
        <v>80</v>
      </c>
      <c r="H31" s="49">
        <f t="shared" ref="H31:K31" si="8">H29+H20</f>
        <v>6.8333333333333357</v>
      </c>
      <c r="I31" s="49">
        <f t="shared" si="8"/>
        <v>0</v>
      </c>
      <c r="J31" s="49">
        <f t="shared" si="8"/>
        <v>0</v>
      </c>
      <c r="K31" s="49">
        <f t="shared" si="8"/>
        <v>0</v>
      </c>
    </row>
    <row r="32" spans="1:24" s="5" customFormat="1" ht="18" customHeight="1" x14ac:dyDescent="0.35">
      <c r="A32" s="13"/>
      <c r="B32" s="13"/>
      <c r="C32" s="13"/>
      <c r="D32" s="13"/>
      <c r="E32" s="13"/>
      <c r="F32" s="14" t="s">
        <v>17</v>
      </c>
      <c r="G32" s="23">
        <v>15</v>
      </c>
      <c r="H32" s="24">
        <f>1.5*G32</f>
        <v>22.5</v>
      </c>
      <c r="I32" s="23">
        <v>15</v>
      </c>
      <c r="J32" s="23">
        <v>15</v>
      </c>
      <c r="K32" s="23">
        <v>15</v>
      </c>
      <c r="L32" s="6"/>
      <c r="M32" s="3" t="s">
        <v>46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s="5" customFormat="1" ht="18" customHeight="1" x14ac:dyDescent="0.35">
      <c r="A33" s="13"/>
      <c r="B33" s="13"/>
      <c r="C33" s="13"/>
      <c r="D33" s="13"/>
      <c r="E33" s="13"/>
      <c r="F33" s="14" t="s">
        <v>26</v>
      </c>
      <c r="G33" s="42">
        <f>ROUND(G32*(G29+G20),2)</f>
        <v>1200</v>
      </c>
      <c r="H33" s="42">
        <f>ROUND(H32*(H29+H20),2)</f>
        <v>153.75</v>
      </c>
      <c r="I33" s="42">
        <f>ROUND(I32*(I29+I20),2)</f>
        <v>0</v>
      </c>
      <c r="J33" s="42">
        <f>ROUND(J32*(J29+J20),2)</f>
        <v>0</v>
      </c>
      <c r="K33" s="42">
        <f>ROUND(K32*(K29+K20),2)</f>
        <v>0</v>
      </c>
      <c r="L33" s="6"/>
      <c r="M33" s="3" t="s">
        <v>46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25.5" customHeight="1" x14ac:dyDescent="0.35">
      <c r="A34" s="62"/>
      <c r="B34" s="62"/>
      <c r="C34" s="62"/>
      <c r="D34" s="41"/>
      <c r="M34" s="4"/>
    </row>
    <row r="35" spans="1:24" x14ac:dyDescent="0.35">
      <c r="A35" s="63" t="s">
        <v>4</v>
      </c>
      <c r="B35" s="63"/>
      <c r="C35" s="63"/>
      <c r="D35" s="25" t="s">
        <v>0</v>
      </c>
      <c r="M35" s="4"/>
    </row>
    <row r="36" spans="1:24" ht="15.5" x14ac:dyDescent="0.35">
      <c r="A36" s="39"/>
      <c r="B36" s="39"/>
      <c r="C36" s="39"/>
      <c r="D36" s="40"/>
      <c r="I36" s="26" t="s">
        <v>27</v>
      </c>
      <c r="J36" s="64">
        <f>SUM(G33:K33)</f>
        <v>1353.75</v>
      </c>
      <c r="K36" s="64"/>
      <c r="M36" s="3" t="s">
        <v>46</v>
      </c>
    </row>
    <row r="37" spans="1:24" ht="25.5" customHeight="1" x14ac:dyDescent="0.35">
      <c r="A37" s="62"/>
      <c r="B37" s="62"/>
      <c r="C37" s="62"/>
      <c r="D37" s="41"/>
      <c r="H37" s="2"/>
      <c r="I37" s="2"/>
      <c r="J37" s="2"/>
      <c r="K37" s="2"/>
    </row>
    <row r="38" spans="1:24" x14ac:dyDescent="0.35">
      <c r="A38" s="63" t="s">
        <v>5</v>
      </c>
      <c r="B38" s="63"/>
      <c r="C38" s="63"/>
      <c r="D38" s="25" t="s">
        <v>0</v>
      </c>
    </row>
  </sheetData>
  <mergeCells count="11">
    <mergeCell ref="G8:H8"/>
    <mergeCell ref="U1:W1"/>
    <mergeCell ref="M2:S2"/>
    <mergeCell ref="U5:W5"/>
    <mergeCell ref="G4:K4"/>
    <mergeCell ref="G6:K6"/>
    <mergeCell ref="A34:C34"/>
    <mergeCell ref="A35:C35"/>
    <mergeCell ref="J36:K36"/>
    <mergeCell ref="A37:C37"/>
    <mergeCell ref="A38:C38"/>
  </mergeCells>
  <conditionalFormatting sqref="M4:S9">
    <cfRule type="expression" dxfId="7" priority="1">
      <formula>ISNUMBER(MATCH(M4,$A$13:$A$28,0))</formula>
    </cfRule>
    <cfRule type="expression" dxfId="6" priority="2">
      <formula>MONTH(M4)&lt;&gt;MONTH($M$2)</formula>
    </cfRule>
  </conditionalFormatting>
  <dataValidations count="2">
    <dataValidation type="list" allowBlank="1" showInputMessage="1" showErrorMessage="1" sqref="V6 V8" xr:uid="{00000000-0002-0000-0000-000000000000}">
      <formula1>$X$5:$X$6</formula1>
    </dataValidation>
    <dataValidation type="time" allowBlank="1" showInputMessage="1" showErrorMessage="1" errorTitle="Incorrect Time Format" error="Please use the following format for entering the time: 12:00 AM" sqref="B22:B28 D22:D28 B13:B19 D13:D19" xr:uid="{00000000-0002-0000-0000-000001000000}">
      <formula1>0</formula1>
      <formula2>0.999988425925926</formula2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X38"/>
  <sheetViews>
    <sheetView showGridLines="0" topLeftCell="A21" workbookViewId="0">
      <selection activeCell="U1" sqref="U1:W1"/>
    </sheetView>
  </sheetViews>
  <sheetFormatPr defaultColWidth="9.09765625" defaultRowHeight="13.5" x14ac:dyDescent="0.35"/>
  <cols>
    <col min="1" max="1" width="11.296875" style="11" customWidth="1"/>
    <col min="2" max="2" width="10.3984375" style="11" customWidth="1"/>
    <col min="3" max="3" width="8.3984375" style="11" customWidth="1"/>
    <col min="4" max="4" width="10.3984375" style="11" customWidth="1"/>
    <col min="5" max="5" width="2.59765625" style="11" customWidth="1"/>
    <col min="6" max="6" width="8.69921875" style="11" customWidth="1"/>
    <col min="7" max="7" width="8.8984375" style="11" customWidth="1"/>
    <col min="8" max="8" width="9.59765625" style="11" customWidth="1"/>
    <col min="9" max="11" width="8.8984375" style="11" customWidth="1"/>
    <col min="12" max="12" width="9.09765625" style="2"/>
    <col min="13" max="20" width="3.09765625" style="29" customWidth="1"/>
    <col min="21" max="23" width="9.296875" style="29" customWidth="1"/>
    <col min="24" max="24" width="9.09765625" style="29" hidden="1" customWidth="1"/>
    <col min="25" max="16384" width="9.09765625" style="2"/>
  </cols>
  <sheetData>
    <row r="1" spans="1:24" s="1" customFormat="1" ht="31.5" customHeight="1" x14ac:dyDescent="0.35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8" t="s">
        <v>10</v>
      </c>
      <c r="M1" s="29"/>
      <c r="N1" s="29"/>
      <c r="O1" s="29"/>
      <c r="P1" s="29"/>
      <c r="Q1" s="29"/>
      <c r="R1" s="29"/>
      <c r="S1" s="29"/>
      <c r="T1" s="29"/>
      <c r="U1" s="67"/>
      <c r="V1" s="67"/>
      <c r="W1" s="67"/>
      <c r="X1" s="29"/>
    </row>
    <row r="2" spans="1:24" ht="15.5" x14ac:dyDescent="0.35">
      <c r="M2" s="68">
        <f>DATE(V2,V3,1)</f>
        <v>42736</v>
      </c>
      <c r="N2" s="69"/>
      <c r="O2" s="69"/>
      <c r="P2" s="69"/>
      <c r="Q2" s="69"/>
      <c r="R2" s="69"/>
      <c r="S2" s="70"/>
      <c r="U2" s="44" t="s">
        <v>74</v>
      </c>
      <c r="V2" s="45">
        <v>2017</v>
      </c>
    </row>
    <row r="3" spans="1:24" x14ac:dyDescent="0.35">
      <c r="A3" s="12"/>
      <c r="M3" s="34" t="s">
        <v>19</v>
      </c>
      <c r="N3" s="35" t="s">
        <v>20</v>
      </c>
      <c r="O3" s="35" t="s">
        <v>21</v>
      </c>
      <c r="P3" s="35" t="s">
        <v>22</v>
      </c>
      <c r="Q3" s="35" t="s">
        <v>23</v>
      </c>
      <c r="R3" s="35" t="s">
        <v>24</v>
      </c>
      <c r="S3" s="36" t="s">
        <v>25</v>
      </c>
      <c r="U3" s="44" t="s">
        <v>53</v>
      </c>
      <c r="V3" s="45">
        <v>1</v>
      </c>
    </row>
    <row r="4" spans="1:24" s="5" customFormat="1" ht="14.5" x14ac:dyDescent="0.35">
      <c r="A4" s="12" t="s">
        <v>11</v>
      </c>
      <c r="B4" s="12"/>
      <c r="C4" s="12"/>
      <c r="D4" s="13"/>
      <c r="E4" s="13"/>
      <c r="F4" s="14" t="s">
        <v>1</v>
      </c>
      <c r="G4" s="72"/>
      <c r="H4" s="72"/>
      <c r="I4" s="72"/>
      <c r="J4" s="72"/>
      <c r="K4" s="72"/>
      <c r="M4" s="30">
        <f>$M$2-WEEKDAY($M$2,1)+(ROW(M4)-ROW($M$4))*7+(COLUMN(M4)-COLUMN($M$4)+1)</f>
        <v>42736</v>
      </c>
      <c r="N4" s="30">
        <f t="shared" ref="N4:S9" si="0">$M$2-WEEKDAY($M$2,1)+(ROW(N4)-ROW($M$4))*7+(COLUMN(N4)-COLUMN($M$4)+1)</f>
        <v>42737</v>
      </c>
      <c r="O4" s="30">
        <f t="shared" si="0"/>
        <v>42738</v>
      </c>
      <c r="P4" s="30">
        <f t="shared" si="0"/>
        <v>42739</v>
      </c>
      <c r="Q4" s="30">
        <f t="shared" si="0"/>
        <v>42740</v>
      </c>
      <c r="R4" s="30">
        <f t="shared" si="0"/>
        <v>42741</v>
      </c>
      <c r="S4" s="30">
        <f t="shared" si="0"/>
        <v>42742</v>
      </c>
      <c r="T4" s="31"/>
      <c r="X4" s="32" t="s">
        <v>30</v>
      </c>
    </row>
    <row r="5" spans="1:24" s="5" customFormat="1" x14ac:dyDescent="0.3">
      <c r="A5" s="12" t="s">
        <v>12</v>
      </c>
      <c r="B5" s="12"/>
      <c r="C5" s="12"/>
      <c r="D5" s="13"/>
      <c r="E5" s="13"/>
      <c r="F5" s="13"/>
      <c r="G5" s="13"/>
      <c r="H5" s="13"/>
      <c r="I5" s="13"/>
      <c r="J5" s="13"/>
      <c r="K5" s="13"/>
      <c r="M5" s="30">
        <f t="shared" ref="M5:M9" si="1">$M$2-WEEKDAY($M$2,1)+(ROW(M5)-ROW($M$4))*7+(COLUMN(M5)-COLUMN($M$4)+1)</f>
        <v>42743</v>
      </c>
      <c r="N5" s="30">
        <f t="shared" si="0"/>
        <v>42744</v>
      </c>
      <c r="O5" s="30">
        <f t="shared" si="0"/>
        <v>42745</v>
      </c>
      <c r="P5" s="30">
        <f t="shared" si="0"/>
        <v>42746</v>
      </c>
      <c r="Q5" s="30">
        <f t="shared" si="0"/>
        <v>42747</v>
      </c>
      <c r="R5" s="30">
        <f t="shared" si="0"/>
        <v>42748</v>
      </c>
      <c r="S5" s="30">
        <f t="shared" si="0"/>
        <v>42749</v>
      </c>
      <c r="T5" s="31"/>
      <c r="U5" s="71" t="s">
        <v>28</v>
      </c>
      <c r="V5" s="71"/>
      <c r="W5" s="71"/>
      <c r="X5" s="33" t="s">
        <v>44</v>
      </c>
    </row>
    <row r="6" spans="1:24" s="5" customFormat="1" x14ac:dyDescent="0.35">
      <c r="A6" s="12" t="s">
        <v>13</v>
      </c>
      <c r="B6" s="12"/>
      <c r="C6" s="12"/>
      <c r="D6" s="13"/>
      <c r="E6" s="13"/>
      <c r="F6" s="14" t="s">
        <v>2</v>
      </c>
      <c r="G6" s="73"/>
      <c r="H6" s="73"/>
      <c r="I6" s="73"/>
      <c r="J6" s="73"/>
      <c r="K6" s="73"/>
      <c r="M6" s="30">
        <f t="shared" si="1"/>
        <v>42750</v>
      </c>
      <c r="N6" s="30">
        <f t="shared" si="0"/>
        <v>42751</v>
      </c>
      <c r="O6" s="30">
        <f t="shared" si="0"/>
        <v>42752</v>
      </c>
      <c r="P6" s="30">
        <f t="shared" si="0"/>
        <v>42753</v>
      </c>
      <c r="Q6" s="30">
        <f t="shared" si="0"/>
        <v>42754</v>
      </c>
      <c r="R6" s="30">
        <f t="shared" si="0"/>
        <v>42755</v>
      </c>
      <c r="S6" s="30">
        <f t="shared" si="0"/>
        <v>42756</v>
      </c>
      <c r="T6" s="31"/>
      <c r="U6" s="60" t="s">
        <v>41</v>
      </c>
      <c r="V6" s="45" t="s">
        <v>44</v>
      </c>
      <c r="W6" s="8" t="b">
        <f>IF(V6="yes",TRUE,FALSE)</f>
        <v>1</v>
      </c>
      <c r="X6" s="33" t="s">
        <v>45</v>
      </c>
    </row>
    <row r="7" spans="1:24" s="5" customFormat="1" x14ac:dyDescent="0.35">
      <c r="A7" s="12" t="s">
        <v>15</v>
      </c>
      <c r="B7" s="12"/>
      <c r="C7" s="12"/>
      <c r="D7" s="13"/>
      <c r="E7" s="13"/>
      <c r="F7" s="13"/>
      <c r="G7" s="15"/>
      <c r="H7" s="15"/>
      <c r="I7" s="13"/>
      <c r="J7" s="13"/>
      <c r="K7" s="13"/>
      <c r="M7" s="30">
        <f t="shared" si="1"/>
        <v>42757</v>
      </c>
      <c r="N7" s="30">
        <f t="shared" si="0"/>
        <v>42758</v>
      </c>
      <c r="O7" s="30">
        <f t="shared" si="0"/>
        <v>42759</v>
      </c>
      <c r="P7" s="30">
        <f t="shared" si="0"/>
        <v>42760</v>
      </c>
      <c r="Q7" s="30">
        <f t="shared" si="0"/>
        <v>42761</v>
      </c>
      <c r="R7" s="30">
        <f t="shared" si="0"/>
        <v>42762</v>
      </c>
      <c r="S7" s="30">
        <f t="shared" si="0"/>
        <v>42763</v>
      </c>
      <c r="T7" s="31"/>
      <c r="U7" s="61" t="s">
        <v>42</v>
      </c>
      <c r="V7" s="45">
        <v>8</v>
      </c>
      <c r="W7" s="9" t="s">
        <v>29</v>
      </c>
      <c r="X7" s="31"/>
    </row>
    <row r="8" spans="1:24" s="5" customFormat="1" x14ac:dyDescent="0.35">
      <c r="A8" s="13"/>
      <c r="B8" s="12"/>
      <c r="C8" s="12"/>
      <c r="D8" s="13"/>
      <c r="E8" s="13"/>
      <c r="F8" s="14" t="s">
        <v>3</v>
      </c>
      <c r="G8" s="65">
        <v>42737</v>
      </c>
      <c r="H8" s="66"/>
      <c r="I8" s="13"/>
      <c r="J8" s="13"/>
      <c r="K8" s="16" t="s">
        <v>16</v>
      </c>
      <c r="M8" s="30">
        <f t="shared" si="1"/>
        <v>42764</v>
      </c>
      <c r="N8" s="30">
        <f t="shared" si="0"/>
        <v>42765</v>
      </c>
      <c r="O8" s="30">
        <f t="shared" si="0"/>
        <v>42766</v>
      </c>
      <c r="P8" s="30">
        <f t="shared" si="0"/>
        <v>42767</v>
      </c>
      <c r="Q8" s="30">
        <f t="shared" si="0"/>
        <v>42768</v>
      </c>
      <c r="R8" s="30">
        <f t="shared" si="0"/>
        <v>42769</v>
      </c>
      <c r="S8" s="30">
        <f t="shared" si="0"/>
        <v>42770</v>
      </c>
      <c r="T8" s="31"/>
      <c r="U8" s="60" t="s">
        <v>43</v>
      </c>
      <c r="V8" s="45" t="s">
        <v>44</v>
      </c>
      <c r="W8" s="8" t="b">
        <f>IF(V8="yes",TRUE,FALSE)</f>
        <v>1</v>
      </c>
      <c r="X8" s="31"/>
    </row>
    <row r="9" spans="1:24" s="5" customForma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M9" s="30">
        <f t="shared" si="1"/>
        <v>42771</v>
      </c>
      <c r="N9" s="30">
        <f t="shared" si="0"/>
        <v>42772</v>
      </c>
      <c r="O9" s="30">
        <f t="shared" si="0"/>
        <v>42773</v>
      </c>
      <c r="P9" s="30">
        <f t="shared" si="0"/>
        <v>42774</v>
      </c>
      <c r="Q9" s="30">
        <f t="shared" si="0"/>
        <v>42775</v>
      </c>
      <c r="R9" s="30">
        <f t="shared" si="0"/>
        <v>42776</v>
      </c>
      <c r="S9" s="30">
        <f t="shared" si="0"/>
        <v>42777</v>
      </c>
      <c r="T9" s="31"/>
      <c r="U9" s="61" t="s">
        <v>42</v>
      </c>
      <c r="V9" s="45">
        <v>40</v>
      </c>
      <c r="W9" s="9" t="s">
        <v>29</v>
      </c>
      <c r="X9" s="31"/>
    </row>
    <row r="10" spans="1:24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U10" s="5"/>
      <c r="V10" s="5"/>
      <c r="W10" s="5"/>
    </row>
    <row r="11" spans="1:24" s="5" customFormat="1" ht="30" customHeight="1" x14ac:dyDescent="0.35">
      <c r="A11" s="27" t="s">
        <v>6</v>
      </c>
      <c r="B11" s="28" t="s">
        <v>7</v>
      </c>
      <c r="C11" s="28" t="s">
        <v>32</v>
      </c>
      <c r="D11" s="28" t="s">
        <v>8</v>
      </c>
      <c r="E11" s="13"/>
      <c r="F11" s="27" t="s">
        <v>56</v>
      </c>
      <c r="G11" s="28" t="s">
        <v>57</v>
      </c>
      <c r="H11" s="28" t="s">
        <v>58</v>
      </c>
      <c r="I11" s="28" t="s">
        <v>59</v>
      </c>
      <c r="J11" s="28" t="s">
        <v>60</v>
      </c>
      <c r="K11" s="28" t="s">
        <v>61</v>
      </c>
      <c r="L11" s="6"/>
      <c r="M11" s="48" t="s">
        <v>50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" hidden="1" customHeight="1" x14ac:dyDescent="0.35">
      <c r="M12" s="4"/>
    </row>
    <row r="13" spans="1:24" s="5" customFormat="1" ht="24" customHeight="1" x14ac:dyDescent="0.35">
      <c r="A13" s="17">
        <f>G8</f>
        <v>42737</v>
      </c>
      <c r="B13" s="18">
        <v>0.37847222222222227</v>
      </c>
      <c r="C13" s="19">
        <v>15</v>
      </c>
      <c r="D13" s="18">
        <v>0.75</v>
      </c>
      <c r="E13" s="13"/>
      <c r="F13" s="50">
        <f>ROUND((IF(OR(B13="",D13=""),0,IF(D13&lt;B13,D13+1-B13,D13-B13))-C13/1440)/(1/1440),0)*(1/1440)</f>
        <v>0.3611111111111111</v>
      </c>
      <c r="G13" s="51">
        <f>F13-H13</f>
        <v>0.33333333333333331</v>
      </c>
      <c r="H13" s="52">
        <f>MAX(IF($W$8,MAX(0,SUM(G$12:G12)+F13-$V$9/24),0),IF($W$6,IF(F13&gt;$V$7/24,F13-$V$7/24,0),0))</f>
        <v>2.777777777777779E-2</v>
      </c>
      <c r="I13" s="53"/>
      <c r="J13" s="53"/>
      <c r="K13" s="53"/>
      <c r="L13" s="6"/>
      <c r="M13" s="7" t="s">
        <v>55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s="5" customFormat="1" ht="24" customHeight="1" x14ac:dyDescent="0.35">
      <c r="A14" s="17">
        <f t="shared" ref="A14:A19" si="2">A13+1</f>
        <v>42738</v>
      </c>
      <c r="B14" s="18">
        <v>0.37847222222222227</v>
      </c>
      <c r="C14" s="19">
        <v>30</v>
      </c>
      <c r="D14" s="18">
        <v>0.73958333333333337</v>
      </c>
      <c r="E14" s="13"/>
      <c r="F14" s="50">
        <f t="shared" ref="F14:F19" si="3">ROUND((IF(OR(B14="",D14=""),0,IF(D14&lt;B14,D14+1-B14,D14-B14))-C14/1440)/(1/1440),0)*(1/1440)</f>
        <v>0.34027777777777779</v>
      </c>
      <c r="G14" s="51">
        <f t="shared" ref="G14:G19" si="4">F14-H14</f>
        <v>0.33333333333333331</v>
      </c>
      <c r="H14" s="52">
        <f>MAX(IF($W$8,MAX(0,SUM(G$12:G13)+F14-$V$9/24),0),IF($W$6,IF(F14&gt;$V$7/24,F14-$V$7/24,0),0))</f>
        <v>6.9444444444444753E-3</v>
      </c>
      <c r="I14" s="53"/>
      <c r="J14" s="53"/>
      <c r="K14" s="53"/>
      <c r="L14" s="6"/>
      <c r="M14" s="7" t="s">
        <v>40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s="5" customFormat="1" ht="24" customHeight="1" x14ac:dyDescent="0.35">
      <c r="A15" s="17">
        <f t="shared" si="2"/>
        <v>42739</v>
      </c>
      <c r="B15" s="18">
        <v>0.375</v>
      </c>
      <c r="C15" s="19">
        <v>45</v>
      </c>
      <c r="D15" s="18">
        <v>0.77083333333333337</v>
      </c>
      <c r="E15" s="13"/>
      <c r="F15" s="50">
        <f t="shared" si="3"/>
        <v>0.36458333333333337</v>
      </c>
      <c r="G15" s="51">
        <f t="shared" si="4"/>
        <v>0.33333333333333331</v>
      </c>
      <c r="H15" s="52">
        <f>MAX(IF($W$8,MAX(0,SUM(G$12:G14)+F15-$V$9/24),0),IF($W$6,IF(F15&gt;$V$7/24,F15-$V$7/24,0),0))</f>
        <v>3.1250000000000056E-2</v>
      </c>
      <c r="I15" s="53"/>
      <c r="J15" s="53"/>
      <c r="K15" s="53"/>
      <c r="L15" s="6"/>
      <c r="M15" s="10" t="s">
        <v>31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s="5" customFormat="1" ht="24" customHeight="1" x14ac:dyDescent="0.35">
      <c r="A16" s="17">
        <f t="shared" si="2"/>
        <v>42740</v>
      </c>
      <c r="B16" s="18">
        <v>0.375</v>
      </c>
      <c r="C16" s="19">
        <v>45</v>
      </c>
      <c r="D16" s="18">
        <v>0.77083333333333337</v>
      </c>
      <c r="E16" s="13"/>
      <c r="F16" s="50">
        <f t="shared" si="3"/>
        <v>0.36458333333333337</v>
      </c>
      <c r="G16" s="51">
        <f t="shared" si="4"/>
        <v>0.33333333333333331</v>
      </c>
      <c r="H16" s="52">
        <f>MAX(IF($W$8,MAX(0,SUM(G$12:G15)+F16-$V$9/24),0),IF($W$6,IF(F16&gt;$V$7/24,F16-$V$7/24,0),0))</f>
        <v>3.1250000000000056E-2</v>
      </c>
      <c r="I16" s="53"/>
      <c r="J16" s="53"/>
      <c r="K16" s="53"/>
      <c r="L16" s="6"/>
      <c r="M16" s="7" t="s">
        <v>39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s="5" customFormat="1" ht="24" customHeight="1" x14ac:dyDescent="0.35">
      <c r="A17" s="17">
        <f t="shared" si="2"/>
        <v>42741</v>
      </c>
      <c r="B17" s="18">
        <v>0.375</v>
      </c>
      <c r="C17" s="19">
        <v>40</v>
      </c>
      <c r="D17" s="18">
        <v>0.69791666666666663</v>
      </c>
      <c r="E17" s="13"/>
      <c r="F17" s="50">
        <f t="shared" si="3"/>
        <v>0.2951388888888889</v>
      </c>
      <c r="G17" s="51">
        <f t="shared" si="4"/>
        <v>0.2951388888888889</v>
      </c>
      <c r="H17" s="52">
        <f>MAX(IF($W$8,MAX(0,SUM(G$12:G16)+F17-$V$9/24),0),IF($W$6,IF(F17&gt;$V$7/24,F17-$V$7/24,0),0))</f>
        <v>0</v>
      </c>
      <c r="I17" s="53"/>
      <c r="J17" s="53"/>
      <c r="K17" s="53"/>
      <c r="L17" s="6"/>
      <c r="M17" s="10" t="s">
        <v>38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s="5" customFormat="1" ht="24" customHeight="1" x14ac:dyDescent="0.35">
      <c r="A18" s="17">
        <f t="shared" si="2"/>
        <v>42742</v>
      </c>
      <c r="B18" s="18">
        <v>0.33333333333333331</v>
      </c>
      <c r="C18" s="19">
        <v>0</v>
      </c>
      <c r="D18" s="18">
        <v>0.41666666666666669</v>
      </c>
      <c r="E18" s="13"/>
      <c r="F18" s="50">
        <f t="shared" si="3"/>
        <v>8.3333333333333343E-2</v>
      </c>
      <c r="G18" s="51">
        <f t="shared" si="4"/>
        <v>3.8194444444444725E-2</v>
      </c>
      <c r="H18" s="52">
        <f>MAX(IF($W$8,MAX(0,SUM(G$12:G17)+F18-$V$9/24),0),IF($W$6,IF(F18&gt;$V$7/24,F18-$V$7/24,0),0))</f>
        <v>4.5138888888888618E-2</v>
      </c>
      <c r="I18" s="53"/>
      <c r="J18" s="53"/>
      <c r="K18" s="53"/>
      <c r="L18" s="6"/>
      <c r="M18" s="7" t="s">
        <v>48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s="5" customFormat="1" ht="24" customHeight="1" x14ac:dyDescent="0.35">
      <c r="A19" s="17">
        <f t="shared" si="2"/>
        <v>42743</v>
      </c>
      <c r="B19" s="18"/>
      <c r="C19" s="19"/>
      <c r="D19" s="18"/>
      <c r="E19" s="13"/>
      <c r="F19" s="50">
        <f t="shared" si="3"/>
        <v>0</v>
      </c>
      <c r="G19" s="51">
        <f t="shared" si="4"/>
        <v>0</v>
      </c>
      <c r="H19" s="52">
        <f>MAX(IF($W$8,MAX(0,SUM(G$12:G18)+F19-$V$9/24),0),IF($W$6,IF(F19&gt;$V$7/24,F19-$V$7/24,0),0))</f>
        <v>0</v>
      </c>
      <c r="I19" s="53"/>
      <c r="J19" s="53"/>
      <c r="K19" s="53"/>
      <c r="L19" s="6"/>
      <c r="M19" s="10" t="s">
        <v>47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s="5" customFormat="1" ht="18" customHeight="1" x14ac:dyDescent="0.35">
      <c r="A20" s="13"/>
      <c r="B20" s="13"/>
      <c r="C20" s="13"/>
      <c r="D20" s="13"/>
      <c r="E20" s="13"/>
      <c r="F20" s="14" t="s">
        <v>18</v>
      </c>
      <c r="G20" s="54">
        <f>SUM(G13:G19)</f>
        <v>1.6666666666666667</v>
      </c>
      <c r="H20" s="54">
        <f>SUM(H13:H19)</f>
        <v>0.14236111111111099</v>
      </c>
      <c r="I20" s="54">
        <f>SUM(I13:I19)</f>
        <v>0</v>
      </c>
      <c r="J20" s="54">
        <f>SUM(J13:J19)</f>
        <v>0</v>
      </c>
      <c r="K20" s="54">
        <f>SUM(K13:K19)</f>
        <v>0</v>
      </c>
      <c r="L20" s="6"/>
      <c r="M20" s="7" t="s">
        <v>49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5">
      <c r="N21" s="31"/>
    </row>
    <row r="22" spans="1:24" s="5" customFormat="1" ht="24" customHeight="1" x14ac:dyDescent="0.35">
      <c r="A22" s="17">
        <f>A19+1</f>
        <v>42744</v>
      </c>
      <c r="B22" s="18">
        <v>0.37847222222222227</v>
      </c>
      <c r="C22" s="19">
        <v>15</v>
      </c>
      <c r="D22" s="18">
        <v>0.75</v>
      </c>
      <c r="E22" s="13"/>
      <c r="F22" s="50">
        <f>ROUND((IF(OR(B22="",D22=""),0,IF(D22&lt;B22,D22+1-B22,D22-B22))-C22/1440)/(1/1440),0)*(1/1440)</f>
        <v>0.3611111111111111</v>
      </c>
      <c r="G22" s="51">
        <f>F22-H22</f>
        <v>0.33333333333333331</v>
      </c>
      <c r="H22" s="52">
        <f>MAX(IF($W$8,MAX(0,SUM(G$21:G21)+F22-$V$9/24),0),IF($W$6,IF(F22&gt;$V$7/24,F22-$V$7/24,0),0))</f>
        <v>2.777777777777779E-2</v>
      </c>
      <c r="I22" s="53"/>
      <c r="J22" s="53"/>
      <c r="K22" s="53"/>
      <c r="L22" s="6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s="5" customFormat="1" ht="24" customHeight="1" x14ac:dyDescent="0.35">
      <c r="A23" s="17">
        <f t="shared" ref="A23:A28" si="5">A22+1</f>
        <v>42745</v>
      </c>
      <c r="B23" s="18">
        <v>0.37847222222222227</v>
      </c>
      <c r="C23" s="19">
        <v>30</v>
      </c>
      <c r="D23" s="18">
        <v>0.73958333333333337</v>
      </c>
      <c r="E23" s="13"/>
      <c r="F23" s="50">
        <f t="shared" ref="F23:F28" si="6">ROUND((IF(OR(B23="",D23=""),0,IF(D23&lt;B23,D23+1-B23,D23-B23))-C23/1440)/(1/1440),0)*(1/1440)</f>
        <v>0.34027777777777779</v>
      </c>
      <c r="G23" s="51">
        <f t="shared" ref="G23:G28" si="7">F23-H23</f>
        <v>0.33333333333333331</v>
      </c>
      <c r="H23" s="52">
        <f>MAX(IF($W$8,MAX(0,SUM(G$21:G22)+F23-$V$9/24),0),IF($W$6,IF(F23&gt;$V$7/24,F23-$V$7/24,0),0))</f>
        <v>6.9444444444444753E-3</v>
      </c>
      <c r="I23" s="53"/>
      <c r="J23" s="53"/>
      <c r="K23" s="53"/>
      <c r="L23" s="6"/>
      <c r="M23" s="1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s="5" customFormat="1" ht="24" customHeight="1" x14ac:dyDescent="0.35">
      <c r="A24" s="17">
        <f t="shared" si="5"/>
        <v>42746</v>
      </c>
      <c r="B24" s="18">
        <v>0.375</v>
      </c>
      <c r="C24" s="19">
        <v>45</v>
      </c>
      <c r="D24" s="18">
        <v>0.77083333333333337</v>
      </c>
      <c r="E24" s="13"/>
      <c r="F24" s="50">
        <f t="shared" si="6"/>
        <v>0.36458333333333337</v>
      </c>
      <c r="G24" s="51">
        <f t="shared" si="7"/>
        <v>0.33333333333333331</v>
      </c>
      <c r="H24" s="52">
        <f>MAX(IF($W$8,MAX(0,SUM(G$21:G23)+F24-$V$9/24),0),IF($W$6,IF(F24&gt;$V$7/24,F24-$V$7/24,0),0))</f>
        <v>3.1250000000000056E-2</v>
      </c>
      <c r="I24" s="53"/>
      <c r="J24" s="53"/>
      <c r="K24" s="53"/>
      <c r="L24" s="6"/>
      <c r="M24" s="7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s="5" customFormat="1" ht="24" customHeight="1" x14ac:dyDescent="0.35">
      <c r="A25" s="17">
        <f t="shared" si="5"/>
        <v>42747</v>
      </c>
      <c r="B25" s="18">
        <v>0.375</v>
      </c>
      <c r="C25" s="19">
        <v>45</v>
      </c>
      <c r="D25" s="18">
        <v>0.77083333333333337</v>
      </c>
      <c r="E25" s="13"/>
      <c r="F25" s="50">
        <f t="shared" si="6"/>
        <v>0.36458333333333337</v>
      </c>
      <c r="G25" s="51">
        <f t="shared" si="7"/>
        <v>0.33333333333333331</v>
      </c>
      <c r="H25" s="52">
        <f>MAX(IF($W$8,MAX(0,SUM(G$21:G24)+F25-$V$9/24),0),IF($W$6,IF(F25&gt;$V$7/24,F25-$V$7/24,0),0))</f>
        <v>3.1250000000000056E-2</v>
      </c>
      <c r="I25" s="53"/>
      <c r="J25" s="53"/>
      <c r="K25" s="53"/>
      <c r="L25" s="6"/>
      <c r="M25" s="10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s="5" customFormat="1" ht="24" customHeight="1" x14ac:dyDescent="0.35">
      <c r="A26" s="17">
        <f t="shared" si="5"/>
        <v>42748</v>
      </c>
      <c r="B26" s="18">
        <v>0.375</v>
      </c>
      <c r="C26" s="19">
        <v>40</v>
      </c>
      <c r="D26" s="18">
        <v>0.69791666666666663</v>
      </c>
      <c r="E26" s="13"/>
      <c r="F26" s="50">
        <f t="shared" si="6"/>
        <v>0.2951388888888889</v>
      </c>
      <c r="G26" s="51">
        <f t="shared" si="7"/>
        <v>0.2951388888888889</v>
      </c>
      <c r="H26" s="52">
        <f>MAX(IF($W$8,MAX(0,SUM(G$21:G25)+F26-$V$9/24),0),IF($W$6,IF(F26&gt;$V$7/24,F26-$V$7/24,0),0))</f>
        <v>0</v>
      </c>
      <c r="I26" s="53"/>
      <c r="J26" s="53"/>
      <c r="K26" s="53"/>
      <c r="L26" s="6"/>
      <c r="M26" s="7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s="5" customFormat="1" ht="24" customHeight="1" x14ac:dyDescent="0.35">
      <c r="A27" s="17">
        <f t="shared" si="5"/>
        <v>42749</v>
      </c>
      <c r="B27" s="18">
        <v>0.33333333333333331</v>
      </c>
      <c r="C27" s="19">
        <v>0</v>
      </c>
      <c r="D27" s="18">
        <v>0.41666666666666669</v>
      </c>
      <c r="E27" s="13"/>
      <c r="F27" s="50">
        <f t="shared" si="6"/>
        <v>8.3333333333333343E-2</v>
      </c>
      <c r="G27" s="51">
        <f t="shared" si="7"/>
        <v>3.8194444444444725E-2</v>
      </c>
      <c r="H27" s="52">
        <f>MAX(IF($W$8,MAX(0,SUM(G$21:G26)+F27-$V$9/24),0),IF($W$6,IF(F27&gt;$V$7/24,F27-$V$7/24,0),0))</f>
        <v>4.5138888888888618E-2</v>
      </c>
      <c r="I27" s="53"/>
      <c r="J27" s="53"/>
      <c r="K27" s="53"/>
      <c r="L27" s="6"/>
      <c r="M27" s="10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s="5" customFormat="1" ht="24" customHeight="1" x14ac:dyDescent="0.35">
      <c r="A28" s="17">
        <f t="shared" si="5"/>
        <v>42750</v>
      </c>
      <c r="B28" s="18"/>
      <c r="C28" s="19"/>
      <c r="D28" s="18"/>
      <c r="E28" s="13"/>
      <c r="F28" s="50">
        <f t="shared" si="6"/>
        <v>0</v>
      </c>
      <c r="G28" s="51">
        <f t="shared" si="7"/>
        <v>0</v>
      </c>
      <c r="H28" s="52">
        <f>MAX(IF($W$8,MAX(0,SUM(G$21:G27)+F28-$V$9/24),0),IF($W$6,IF(F28&gt;$V$7/24,F28-$V$7/24,0),0))</f>
        <v>0</v>
      </c>
      <c r="I28" s="53"/>
      <c r="J28" s="53"/>
      <c r="K28" s="53"/>
      <c r="L28" s="6"/>
      <c r="M28" s="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s="5" customFormat="1" ht="18" customHeight="1" x14ac:dyDescent="0.35">
      <c r="A29" s="13"/>
      <c r="B29" s="13"/>
      <c r="C29" s="13"/>
      <c r="D29" s="13"/>
      <c r="E29" s="13"/>
      <c r="F29" s="14" t="s">
        <v>18</v>
      </c>
      <c r="G29" s="54">
        <f>SUM(G22:G28)</f>
        <v>1.6666666666666667</v>
      </c>
      <c r="H29" s="54">
        <f>SUM(H22:H28)</f>
        <v>0.14236111111111099</v>
      </c>
      <c r="I29" s="54">
        <f>SUM(I22:I28)</f>
        <v>0</v>
      </c>
      <c r="J29" s="54">
        <f>SUM(J22:J28)</f>
        <v>0</v>
      </c>
      <c r="K29" s="54">
        <f>SUM(K22:K28)</f>
        <v>0</v>
      </c>
      <c r="L29" s="6"/>
      <c r="M29" s="3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1" spans="1:24" ht="18" customHeight="1" x14ac:dyDescent="0.35">
      <c r="F31" s="14" t="s">
        <v>54</v>
      </c>
      <c r="G31" s="55">
        <f>G20+G29</f>
        <v>3.3333333333333335</v>
      </c>
      <c r="H31" s="55">
        <f>H20+H29</f>
        <v>0.28472222222222199</v>
      </c>
      <c r="I31" s="55">
        <f>I20+I29</f>
        <v>0</v>
      </c>
      <c r="J31" s="55">
        <f>J20+J29</f>
        <v>0</v>
      </c>
      <c r="K31" s="55">
        <f>K20+K29</f>
        <v>0</v>
      </c>
    </row>
    <row r="32" spans="1:24" s="5" customFormat="1" ht="18" customHeight="1" x14ac:dyDescent="0.35">
      <c r="A32" s="13"/>
      <c r="B32" s="13"/>
      <c r="C32" s="13"/>
      <c r="D32" s="13"/>
      <c r="E32" s="13"/>
      <c r="F32" s="14" t="s">
        <v>17</v>
      </c>
      <c r="G32" s="23">
        <v>15</v>
      </c>
      <c r="H32" s="24">
        <f>1.5*G32</f>
        <v>22.5</v>
      </c>
      <c r="I32" s="23">
        <v>15</v>
      </c>
      <c r="J32" s="23">
        <v>15</v>
      </c>
      <c r="K32" s="23">
        <v>15</v>
      </c>
      <c r="L32" s="6"/>
      <c r="M32" s="3" t="s">
        <v>46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s="5" customFormat="1" ht="18" customHeight="1" x14ac:dyDescent="0.35">
      <c r="A33" s="13"/>
      <c r="B33" s="13"/>
      <c r="C33" s="13"/>
      <c r="D33" s="13"/>
      <c r="E33" s="13"/>
      <c r="F33" s="14" t="s">
        <v>26</v>
      </c>
      <c r="G33" s="42">
        <f>ROUND(G32*G31*24,2)</f>
        <v>1200</v>
      </c>
      <c r="H33" s="42">
        <f>ROUND(H32*H31*24,2)</f>
        <v>153.75</v>
      </c>
      <c r="I33" s="42">
        <f>ROUND(I32*I31*24,2)</f>
        <v>0</v>
      </c>
      <c r="J33" s="42">
        <f>ROUND(J32*J31*24,2)</f>
        <v>0</v>
      </c>
      <c r="K33" s="42">
        <f>ROUND(K32*K31*24,2)</f>
        <v>0</v>
      </c>
      <c r="L33" s="6"/>
      <c r="M33" s="3" t="s">
        <v>46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25.5" customHeight="1" x14ac:dyDescent="0.35">
      <c r="A34" s="62"/>
      <c r="B34" s="62"/>
      <c r="C34" s="62"/>
      <c r="D34" s="41"/>
      <c r="M34" s="4"/>
    </row>
    <row r="35" spans="1:24" x14ac:dyDescent="0.35">
      <c r="A35" s="63" t="s">
        <v>4</v>
      </c>
      <c r="B35" s="63"/>
      <c r="C35" s="63"/>
      <c r="D35" s="25" t="s">
        <v>0</v>
      </c>
      <c r="M35" s="4"/>
    </row>
    <row r="36" spans="1:24" ht="15.5" x14ac:dyDescent="0.35">
      <c r="A36" s="39"/>
      <c r="B36" s="39"/>
      <c r="C36" s="39"/>
      <c r="D36" s="40"/>
      <c r="I36" s="26" t="s">
        <v>27</v>
      </c>
      <c r="J36" s="64">
        <f>SUM(G33:K33)</f>
        <v>1353.75</v>
      </c>
      <c r="K36" s="64"/>
      <c r="M36" s="3" t="s">
        <v>46</v>
      </c>
    </row>
    <row r="37" spans="1:24" ht="25.5" customHeight="1" x14ac:dyDescent="0.35">
      <c r="A37" s="62"/>
      <c r="B37" s="62"/>
      <c r="C37" s="62"/>
      <c r="D37" s="41"/>
      <c r="H37" s="2"/>
      <c r="I37" s="2"/>
      <c r="J37" s="2"/>
      <c r="K37" s="2"/>
    </row>
    <row r="38" spans="1:24" x14ac:dyDescent="0.35">
      <c r="A38" s="63" t="s">
        <v>5</v>
      </c>
      <c r="B38" s="63"/>
      <c r="C38" s="63"/>
      <c r="D38" s="25" t="s">
        <v>0</v>
      </c>
    </row>
  </sheetData>
  <mergeCells count="11">
    <mergeCell ref="G8:H8"/>
    <mergeCell ref="U1:W1"/>
    <mergeCell ref="M2:S2"/>
    <mergeCell ref="G4:K4"/>
    <mergeCell ref="U5:W5"/>
    <mergeCell ref="G6:K6"/>
    <mergeCell ref="A34:C34"/>
    <mergeCell ref="A35:C35"/>
    <mergeCell ref="J36:K36"/>
    <mergeCell ref="A37:C37"/>
    <mergeCell ref="A38:C38"/>
  </mergeCells>
  <conditionalFormatting sqref="M4:S9">
    <cfRule type="expression" dxfId="5" priority="1">
      <formula>ISNUMBER(MATCH(M4,$A$13:$A$28,0))</formula>
    </cfRule>
    <cfRule type="expression" dxfId="4" priority="2">
      <formula>MONTH(M4)&lt;&gt;MONTH($M$2)</formula>
    </cfRule>
  </conditionalFormatting>
  <dataValidations count="2">
    <dataValidation type="time" allowBlank="1" showInputMessage="1" showErrorMessage="1" errorTitle="Incorrect Time Format" error="Please use the following format for entering the time: 12:00 AM" sqref="B22:B28 D22:D28 B13:B19 D13:D19" xr:uid="{00000000-0002-0000-0100-000000000000}">
      <formula1>0</formula1>
      <formula2>0.999988425925926</formula2>
    </dataValidation>
    <dataValidation type="list" allowBlank="1" showInputMessage="1" showErrorMessage="1" sqref="V6 V8" xr:uid="{00000000-0002-0000-0100-000001000000}">
      <formula1>$X$5:$X$6</formula1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38"/>
  <sheetViews>
    <sheetView showGridLines="0" workbookViewId="0">
      <selection activeCell="V1" sqref="V1:X1"/>
    </sheetView>
  </sheetViews>
  <sheetFormatPr defaultColWidth="9.09765625" defaultRowHeight="13.5" x14ac:dyDescent="0.35"/>
  <cols>
    <col min="1" max="1" width="11.296875" style="11" customWidth="1"/>
    <col min="2" max="2" width="9.69921875" style="11" customWidth="1"/>
    <col min="3" max="3" width="8.3984375" style="11" customWidth="1"/>
    <col min="4" max="4" width="9.69921875" style="11" customWidth="1"/>
    <col min="5" max="5" width="2.59765625" style="11" customWidth="1"/>
    <col min="6" max="6" width="7.69921875" style="11" customWidth="1"/>
    <col min="7" max="9" width="8.69921875" style="11" customWidth="1"/>
    <col min="10" max="12" width="7.69921875" style="11" customWidth="1"/>
    <col min="13" max="13" width="9.09765625" style="2"/>
    <col min="14" max="21" width="3.09765625" style="29" customWidth="1"/>
    <col min="22" max="24" width="9.296875" style="29" customWidth="1"/>
    <col min="25" max="25" width="9.09765625" style="29" hidden="1" customWidth="1"/>
    <col min="26" max="16384" width="9.09765625" style="2"/>
  </cols>
  <sheetData>
    <row r="1" spans="1:25" s="1" customFormat="1" ht="31.5" customHeight="1" x14ac:dyDescent="0.35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 t="s">
        <v>10</v>
      </c>
      <c r="N1" s="29"/>
      <c r="O1" s="29"/>
      <c r="P1" s="29"/>
      <c r="Q1" s="29"/>
      <c r="R1" s="29"/>
      <c r="S1" s="29"/>
      <c r="T1" s="29"/>
      <c r="U1" s="29"/>
      <c r="V1" s="67"/>
      <c r="W1" s="67"/>
      <c r="X1" s="67"/>
      <c r="Y1" s="29"/>
    </row>
    <row r="2" spans="1:25" ht="15.5" x14ac:dyDescent="0.35">
      <c r="N2" s="68">
        <f>DATE(W2,W3,1)</f>
        <v>42736</v>
      </c>
      <c r="O2" s="69"/>
      <c r="P2" s="69"/>
      <c r="Q2" s="69"/>
      <c r="R2" s="69"/>
      <c r="S2" s="69"/>
      <c r="T2" s="70"/>
      <c r="V2" s="44" t="s">
        <v>74</v>
      </c>
      <c r="W2" s="45">
        <v>2017</v>
      </c>
    </row>
    <row r="3" spans="1:25" x14ac:dyDescent="0.35">
      <c r="A3" s="12"/>
      <c r="N3" s="34" t="s">
        <v>19</v>
      </c>
      <c r="O3" s="35" t="s">
        <v>20</v>
      </c>
      <c r="P3" s="35" t="s">
        <v>21</v>
      </c>
      <c r="Q3" s="35" t="s">
        <v>22</v>
      </c>
      <c r="R3" s="35" t="s">
        <v>23</v>
      </c>
      <c r="S3" s="35" t="s">
        <v>24</v>
      </c>
      <c r="T3" s="36" t="s">
        <v>25</v>
      </c>
      <c r="V3" s="44" t="s">
        <v>53</v>
      </c>
      <c r="W3" s="45">
        <v>1</v>
      </c>
    </row>
    <row r="4" spans="1:25" s="5" customFormat="1" ht="14.5" x14ac:dyDescent="0.35">
      <c r="A4" s="12" t="s">
        <v>11</v>
      </c>
      <c r="B4" s="12"/>
      <c r="C4" s="12"/>
      <c r="D4" s="13"/>
      <c r="E4" s="13"/>
      <c r="F4" s="14" t="s">
        <v>1</v>
      </c>
      <c r="G4" s="72"/>
      <c r="H4" s="72"/>
      <c r="I4" s="72"/>
      <c r="J4" s="72"/>
      <c r="K4" s="72"/>
      <c r="L4" s="72"/>
      <c r="N4" s="30">
        <f>$N$2-WEEKDAY($N$2,1)+(ROW(N4)-ROW($N$4))*7+(COLUMN(N4)-COLUMN($N$4)+1)</f>
        <v>42736</v>
      </c>
      <c r="O4" s="30">
        <f t="shared" ref="O4:T9" si="0">$N$2-WEEKDAY($N$2,1)+(ROW(O4)-ROW($N$4))*7+(COLUMN(O4)-COLUMN($N$4)+1)</f>
        <v>42737</v>
      </c>
      <c r="P4" s="30">
        <f t="shared" si="0"/>
        <v>42738</v>
      </c>
      <c r="Q4" s="30">
        <f t="shared" si="0"/>
        <v>42739</v>
      </c>
      <c r="R4" s="30">
        <f t="shared" si="0"/>
        <v>42740</v>
      </c>
      <c r="S4" s="30">
        <f t="shared" si="0"/>
        <v>42741</v>
      </c>
      <c r="T4" s="30">
        <f t="shared" si="0"/>
        <v>42742</v>
      </c>
      <c r="U4" s="31"/>
      <c r="Y4" s="32" t="s">
        <v>30</v>
      </c>
    </row>
    <row r="5" spans="1:25" s="5" customFormat="1" x14ac:dyDescent="0.3">
      <c r="A5" s="12" t="s">
        <v>12</v>
      </c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N5" s="30">
        <f t="shared" ref="N5:N9" si="1">$N$2-WEEKDAY($N$2,1)+(ROW(N5)-ROW($N$4))*7+(COLUMN(N5)-COLUMN($N$4)+1)</f>
        <v>42743</v>
      </c>
      <c r="O5" s="30">
        <f t="shared" si="0"/>
        <v>42744</v>
      </c>
      <c r="P5" s="30">
        <f t="shared" si="0"/>
        <v>42745</v>
      </c>
      <c r="Q5" s="30">
        <f t="shared" si="0"/>
        <v>42746</v>
      </c>
      <c r="R5" s="30">
        <f t="shared" si="0"/>
        <v>42747</v>
      </c>
      <c r="S5" s="30">
        <f t="shared" si="0"/>
        <v>42748</v>
      </c>
      <c r="T5" s="30">
        <f t="shared" si="0"/>
        <v>42749</v>
      </c>
      <c r="U5" s="31"/>
      <c r="V5" s="71" t="s">
        <v>28</v>
      </c>
      <c r="W5" s="71"/>
      <c r="X5" s="71"/>
      <c r="Y5" s="33" t="s">
        <v>44</v>
      </c>
    </row>
    <row r="6" spans="1:25" s="5" customFormat="1" x14ac:dyDescent="0.35">
      <c r="A6" s="12" t="s">
        <v>13</v>
      </c>
      <c r="B6" s="12"/>
      <c r="C6" s="12"/>
      <c r="D6" s="13"/>
      <c r="E6" s="13"/>
      <c r="F6" s="14" t="s">
        <v>2</v>
      </c>
      <c r="G6" s="73"/>
      <c r="H6" s="73"/>
      <c r="I6" s="73"/>
      <c r="J6" s="73"/>
      <c r="K6" s="73"/>
      <c r="L6" s="73"/>
      <c r="N6" s="30">
        <f t="shared" si="1"/>
        <v>42750</v>
      </c>
      <c r="O6" s="30">
        <f t="shared" si="0"/>
        <v>42751</v>
      </c>
      <c r="P6" s="30">
        <f t="shared" si="0"/>
        <v>42752</v>
      </c>
      <c r="Q6" s="30">
        <f t="shared" si="0"/>
        <v>42753</v>
      </c>
      <c r="R6" s="30">
        <f t="shared" si="0"/>
        <v>42754</v>
      </c>
      <c r="S6" s="30">
        <f t="shared" si="0"/>
        <v>42755</v>
      </c>
      <c r="T6" s="30">
        <f t="shared" si="0"/>
        <v>42756</v>
      </c>
      <c r="U6" s="31"/>
      <c r="V6" s="60" t="s">
        <v>41</v>
      </c>
      <c r="W6" s="45" t="s">
        <v>44</v>
      </c>
      <c r="X6" s="8" t="b">
        <f>IF(W6="yes",TRUE,FALSE)</f>
        <v>1</v>
      </c>
      <c r="Y6" s="33" t="s">
        <v>45</v>
      </c>
    </row>
    <row r="7" spans="1:25" s="5" customFormat="1" x14ac:dyDescent="0.35">
      <c r="A7" s="12" t="s">
        <v>15</v>
      </c>
      <c r="B7" s="12"/>
      <c r="C7" s="12"/>
      <c r="D7" s="13"/>
      <c r="E7" s="13"/>
      <c r="F7" s="13"/>
      <c r="G7" s="15"/>
      <c r="H7" s="15"/>
      <c r="I7" s="15"/>
      <c r="J7" s="13"/>
      <c r="K7" s="13"/>
      <c r="L7" s="13"/>
      <c r="N7" s="30">
        <f t="shared" si="1"/>
        <v>42757</v>
      </c>
      <c r="O7" s="30">
        <f t="shared" si="0"/>
        <v>42758</v>
      </c>
      <c r="P7" s="30">
        <f t="shared" si="0"/>
        <v>42759</v>
      </c>
      <c r="Q7" s="30">
        <f t="shared" si="0"/>
        <v>42760</v>
      </c>
      <c r="R7" s="30">
        <f t="shared" si="0"/>
        <v>42761</v>
      </c>
      <c r="S7" s="30">
        <f t="shared" si="0"/>
        <v>42762</v>
      </c>
      <c r="T7" s="30">
        <f t="shared" si="0"/>
        <v>42763</v>
      </c>
      <c r="U7" s="31"/>
      <c r="V7" s="61" t="s">
        <v>42</v>
      </c>
      <c r="W7" s="45">
        <v>8</v>
      </c>
      <c r="X7" s="9" t="s">
        <v>29</v>
      </c>
      <c r="Y7" s="31"/>
    </row>
    <row r="8" spans="1:25" s="5" customFormat="1" x14ac:dyDescent="0.35">
      <c r="A8" s="13"/>
      <c r="B8" s="12"/>
      <c r="C8" s="12"/>
      <c r="D8" s="13"/>
      <c r="E8" s="13"/>
      <c r="F8" s="14" t="s">
        <v>3</v>
      </c>
      <c r="G8" s="65">
        <v>42737</v>
      </c>
      <c r="H8" s="66"/>
      <c r="I8" s="56"/>
      <c r="J8" s="13"/>
      <c r="K8" s="13"/>
      <c r="L8" s="16" t="s">
        <v>16</v>
      </c>
      <c r="N8" s="30">
        <f t="shared" si="1"/>
        <v>42764</v>
      </c>
      <c r="O8" s="30">
        <f t="shared" si="0"/>
        <v>42765</v>
      </c>
      <c r="P8" s="30">
        <f t="shared" si="0"/>
        <v>42766</v>
      </c>
      <c r="Q8" s="30">
        <f t="shared" si="0"/>
        <v>42767</v>
      </c>
      <c r="R8" s="30">
        <f t="shared" si="0"/>
        <v>42768</v>
      </c>
      <c r="S8" s="30">
        <f t="shared" si="0"/>
        <v>42769</v>
      </c>
      <c r="T8" s="30">
        <f t="shared" si="0"/>
        <v>42770</v>
      </c>
      <c r="U8" s="31"/>
      <c r="V8" s="61" t="s">
        <v>62</v>
      </c>
      <c r="W8" s="45">
        <v>12</v>
      </c>
      <c r="X8" s="9" t="s">
        <v>29</v>
      </c>
      <c r="Y8" s="31"/>
    </row>
    <row r="9" spans="1:25" s="5" customForma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N9" s="30">
        <f t="shared" si="1"/>
        <v>42771</v>
      </c>
      <c r="O9" s="30">
        <f t="shared" si="0"/>
        <v>42772</v>
      </c>
      <c r="P9" s="30">
        <f t="shared" si="0"/>
        <v>42773</v>
      </c>
      <c r="Q9" s="30">
        <f t="shared" si="0"/>
        <v>42774</v>
      </c>
      <c r="R9" s="30">
        <f t="shared" si="0"/>
        <v>42775</v>
      </c>
      <c r="S9" s="30">
        <f t="shared" si="0"/>
        <v>42776</v>
      </c>
      <c r="T9" s="30">
        <f t="shared" si="0"/>
        <v>42777</v>
      </c>
      <c r="U9" s="31"/>
      <c r="V9" s="60" t="s">
        <v>43</v>
      </c>
      <c r="W9" s="45" t="s">
        <v>44</v>
      </c>
      <c r="X9" s="8" t="b">
        <f>IF(W9="yes",TRUE,FALSE)</f>
        <v>1</v>
      </c>
      <c r="Y9" s="31"/>
    </row>
    <row r="10" spans="1:25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V10" s="61" t="s">
        <v>42</v>
      </c>
      <c r="W10" s="45">
        <v>40</v>
      </c>
      <c r="X10" s="9" t="s">
        <v>29</v>
      </c>
    </row>
    <row r="11" spans="1:25" s="5" customFormat="1" ht="30" customHeight="1" x14ac:dyDescent="0.35">
      <c r="A11" s="27" t="s">
        <v>6</v>
      </c>
      <c r="B11" s="28" t="s">
        <v>7</v>
      </c>
      <c r="C11" s="28" t="s">
        <v>32</v>
      </c>
      <c r="D11" s="28" t="s">
        <v>8</v>
      </c>
      <c r="E11" s="13"/>
      <c r="F11" s="27" t="s">
        <v>9</v>
      </c>
      <c r="G11" s="28" t="s">
        <v>33</v>
      </c>
      <c r="H11" s="28" t="s">
        <v>63</v>
      </c>
      <c r="I11" s="28" t="s">
        <v>64</v>
      </c>
      <c r="J11" s="28" t="s">
        <v>35</v>
      </c>
      <c r="K11" s="28" t="s">
        <v>36</v>
      </c>
      <c r="L11" s="28" t="s">
        <v>69</v>
      </c>
      <c r="M11" s="6"/>
      <c r="N11" s="48" t="s">
        <v>50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15" hidden="1" customHeight="1" x14ac:dyDescent="0.35">
      <c r="N12" s="4"/>
    </row>
    <row r="13" spans="1:25" s="5" customFormat="1" ht="24" customHeight="1" x14ac:dyDescent="0.35">
      <c r="A13" s="17">
        <f>G8</f>
        <v>42737</v>
      </c>
      <c r="B13" s="18">
        <v>0.5</v>
      </c>
      <c r="C13" s="19"/>
      <c r="D13" s="18">
        <v>0.95833333333333337</v>
      </c>
      <c r="E13" s="13"/>
      <c r="F13" s="20">
        <f>MROUND(IF((OR(B13="",D13="")),0,IF((D13&lt;B13),((D13-B13)*24)+24,(D13-B13)*24)-C13/60),1/60)</f>
        <v>11</v>
      </c>
      <c r="G13" s="46">
        <f>F13-(H13+I13)</f>
        <v>8</v>
      </c>
      <c r="H13" s="46">
        <f>IF(COUNTIF(F$13:F13,"&gt;0")=7,MIN(F13,$W$7),MAX(IF($X$9,MAX(0,MIN($W$8,SUM(G$12:G12)+MIN($W$8,F13)-$W$10)),0),IF($X$6,MIN($W$8,IF(F13&gt;$W$7,MIN($W$8,F13)-$W$7,0)),0)))</f>
        <v>3</v>
      </c>
      <c r="I13" s="21">
        <f>IF(COUNTIF(F$13:F13,"&gt;0")=7,MAX(0,F13-H13),IF(F13&gt;$W$8,F13-$W$8,0))</f>
        <v>0</v>
      </c>
      <c r="J13" s="22"/>
      <c r="K13" s="22"/>
      <c r="L13" s="22"/>
      <c r="M13" s="6"/>
      <c r="N13" s="7" t="s">
        <v>39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s="5" customFormat="1" ht="24" customHeight="1" x14ac:dyDescent="0.35">
      <c r="A14" s="17">
        <f t="shared" ref="A14:A19" si="2">A13+1</f>
        <v>42738</v>
      </c>
      <c r="B14" s="18">
        <v>0.5</v>
      </c>
      <c r="C14" s="19"/>
      <c r="D14" s="18">
        <v>0.125</v>
      </c>
      <c r="E14" s="13"/>
      <c r="F14" s="20">
        <f t="shared" ref="F14:F19" si="3">MROUND(IF((OR(B14="",D14="")),0,IF((D14&lt;B14),((D14-B14)*24)+24,(D14-B14)*24)-C14/60),1/60)</f>
        <v>15</v>
      </c>
      <c r="G14" s="46">
        <f t="shared" ref="G14:G19" si="4">F14-(H14+I14)</f>
        <v>8</v>
      </c>
      <c r="H14" s="46">
        <f>IF(COUNTIF(F$13:F14,"&gt;0")=7,MIN(F14,$W$7),MAX(IF($X$9,MAX(0,MIN($W$8,SUM(G$12:G13)+MIN($W$8,F14)-$W$10)),0),IF($X$6,MIN($W$8,IF(F14&gt;$W$7,MIN($W$8,F14)-$W$7,0)),0)))</f>
        <v>4</v>
      </c>
      <c r="I14" s="21">
        <f>IF(COUNTIF(F$13:F14,"&gt;0")=7,MAX(0,F14-H14),IF(F14&gt;$W$8,F14-$W$8,0))</f>
        <v>3</v>
      </c>
      <c r="J14" s="22"/>
      <c r="K14" s="22"/>
      <c r="L14" s="22"/>
      <c r="M14" s="6"/>
      <c r="N14" s="10" t="s">
        <v>38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s="5" customFormat="1" ht="24" customHeight="1" x14ac:dyDescent="0.35">
      <c r="A15" s="17">
        <f t="shared" si="2"/>
        <v>42739</v>
      </c>
      <c r="B15" s="18">
        <v>0.5</v>
      </c>
      <c r="C15" s="19"/>
      <c r="D15" s="18">
        <v>0.16666666666666666</v>
      </c>
      <c r="E15" s="13"/>
      <c r="F15" s="20">
        <f t="shared" si="3"/>
        <v>16</v>
      </c>
      <c r="G15" s="46">
        <f t="shared" si="4"/>
        <v>8</v>
      </c>
      <c r="H15" s="46">
        <f>IF(COUNTIF(F$13:F15,"&gt;0")=7,MIN(F15,$W$7),MAX(IF($X$9,MAX(0,MIN($W$8,SUM(G$12:G14)+MIN($W$8,F15)-$W$10)),0),IF($X$6,MIN($W$8,IF(F15&gt;$W$7,MIN($W$8,F15)-$W$7,0)),0)))</f>
        <v>4</v>
      </c>
      <c r="I15" s="21">
        <f>IF(COUNTIF(F$13:F15,"&gt;0")=7,MAX(0,F15-H15),IF(F15&gt;$W$8,F15-$W$8,0))</f>
        <v>4</v>
      </c>
      <c r="J15" s="22"/>
      <c r="K15" s="22"/>
      <c r="L15" s="22"/>
      <c r="M15" s="6"/>
      <c r="N15" s="7" t="s">
        <v>48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5" customFormat="1" ht="24" customHeight="1" x14ac:dyDescent="0.35">
      <c r="A16" s="17">
        <f t="shared" si="2"/>
        <v>42740</v>
      </c>
      <c r="B16" s="18">
        <v>0.5</v>
      </c>
      <c r="C16" s="19"/>
      <c r="D16" s="18">
        <v>0.91666666666666663</v>
      </c>
      <c r="E16" s="13"/>
      <c r="F16" s="20">
        <f t="shared" si="3"/>
        <v>10</v>
      </c>
      <c r="G16" s="46">
        <f t="shared" si="4"/>
        <v>8</v>
      </c>
      <c r="H16" s="46">
        <f>IF(COUNTIF(F$13:F16,"&gt;0")=7,MIN(F16,$W$7),MAX(IF($X$9,MAX(0,MIN($W$8,SUM(G$12:G15)+MIN($W$8,F16)-$W$10)),0),IF($X$6,MIN($W$8,IF(F16&gt;$W$7,MIN($W$8,F16)-$W$7,0)),0)))</f>
        <v>2</v>
      </c>
      <c r="I16" s="21">
        <f>IF(COUNTIF(F$13:F16,"&gt;0")=7,MAX(0,F16-H16),IF(F16&gt;$W$8,F16-$W$8,0))</f>
        <v>0</v>
      </c>
      <c r="J16" s="22"/>
      <c r="K16" s="22"/>
      <c r="L16" s="22"/>
      <c r="M16" s="6"/>
      <c r="N16" s="10" t="s">
        <v>47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s="5" customFormat="1" ht="24" customHeight="1" x14ac:dyDescent="0.35">
      <c r="A17" s="17">
        <f t="shared" si="2"/>
        <v>42741</v>
      </c>
      <c r="B17" s="18">
        <v>0.5</v>
      </c>
      <c r="C17" s="19"/>
      <c r="D17" s="18">
        <v>4.1666666666666664E-2</v>
      </c>
      <c r="E17" s="13"/>
      <c r="F17" s="20">
        <f t="shared" si="3"/>
        <v>13</v>
      </c>
      <c r="G17" s="46">
        <f t="shared" si="4"/>
        <v>8</v>
      </c>
      <c r="H17" s="46">
        <f>IF(COUNTIF(F$13:F17,"&gt;0")=7,MIN(F17,$W$7),MAX(IF($X$9,MAX(0,MIN($W$8,SUM(G$12:G16)+MIN($W$8,F17)-$W$10)),0),IF($X$6,MIN($W$8,IF(F17&gt;$W$7,MIN($W$8,F17)-$W$7,0)),0)))</f>
        <v>4</v>
      </c>
      <c r="I17" s="21">
        <f>IF(COUNTIF(F$13:F17,"&gt;0")=7,MAX(0,F17-H17),IF(F17&gt;$W$8,F17-$W$8,0))</f>
        <v>1</v>
      </c>
      <c r="J17" s="22"/>
      <c r="K17" s="22"/>
      <c r="L17" s="22"/>
      <c r="M17" s="6"/>
      <c r="N17" s="7" t="s">
        <v>49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5" customFormat="1" ht="24" customHeight="1" x14ac:dyDescent="0.35">
      <c r="A18" s="17">
        <f t="shared" si="2"/>
        <v>42742</v>
      </c>
      <c r="B18" s="18">
        <v>0.5</v>
      </c>
      <c r="C18" s="19"/>
      <c r="D18" s="18">
        <v>4.1666666666666664E-2</v>
      </c>
      <c r="E18" s="13"/>
      <c r="F18" s="20">
        <f t="shared" si="3"/>
        <v>13</v>
      </c>
      <c r="G18" s="46">
        <f t="shared" si="4"/>
        <v>0</v>
      </c>
      <c r="H18" s="46">
        <f>IF(COUNTIF(F$13:F18,"&gt;0")=7,MIN(F18,$W$7),MAX(IF($X$9,MAX(0,MIN($W$8,SUM(G$12:G17)+MIN($W$8,F18)-$W$10)),0),IF($X$6,MIN($W$8,IF(F18&gt;$W$7,MIN($W$8,F18)-$W$7,0)),0)))</f>
        <v>12</v>
      </c>
      <c r="I18" s="21">
        <f>IF(COUNTIF(F$13:F18,"&gt;0")=7,MAX(0,F18-H18),IF(F18&gt;$W$8,F18-$W$8,0))</f>
        <v>1</v>
      </c>
      <c r="J18" s="22"/>
      <c r="K18" s="22"/>
      <c r="L18" s="22"/>
      <c r="M18" s="6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s="5" customFormat="1" ht="24" customHeight="1" x14ac:dyDescent="0.35">
      <c r="A19" s="17">
        <f t="shared" si="2"/>
        <v>42743</v>
      </c>
      <c r="B19" s="18">
        <v>0.5</v>
      </c>
      <c r="C19" s="19"/>
      <c r="D19" s="18">
        <v>4.1666666666666664E-2</v>
      </c>
      <c r="E19" s="13"/>
      <c r="F19" s="20">
        <f t="shared" si="3"/>
        <v>13</v>
      </c>
      <c r="G19" s="46">
        <f t="shared" si="4"/>
        <v>0</v>
      </c>
      <c r="H19" s="46">
        <f>IF(COUNTIF(F$13:F19,"&gt;0")=7,MIN(F19,$W$7),MAX(IF($X$9,MAX(0,MIN($W$8,SUM(G$12:G18)+MIN($W$8,F19)-$W$10)),0),IF($X$6,MIN($W$8,IF(F19&gt;$W$7,MIN($W$8,F19)-$W$7,0)),0)))</f>
        <v>8</v>
      </c>
      <c r="I19" s="21">
        <f>IF(COUNTIF(F$13:F19,"&gt;0")=7,MAX(0,F19-H19),IF(F19&gt;$W$8,F19-$W$8,0))</f>
        <v>5</v>
      </c>
      <c r="J19" s="22"/>
      <c r="K19" s="22"/>
      <c r="L19" s="22"/>
      <c r="M19" s="6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5" customFormat="1" ht="18" customHeight="1" x14ac:dyDescent="0.35">
      <c r="A20" s="13"/>
      <c r="B20" s="13"/>
      <c r="C20" s="13"/>
      <c r="D20" s="13"/>
      <c r="E20" s="13"/>
      <c r="F20" s="14" t="s">
        <v>14</v>
      </c>
      <c r="G20" s="43">
        <f t="shared" ref="G20:L20" si="5">SUM(G13:G19)</f>
        <v>40</v>
      </c>
      <c r="H20" s="57">
        <f t="shared" si="5"/>
        <v>37</v>
      </c>
      <c r="I20" s="57">
        <f t="shared" si="5"/>
        <v>14</v>
      </c>
      <c r="J20" s="43">
        <f t="shared" si="5"/>
        <v>0</v>
      </c>
      <c r="K20" s="43">
        <f t="shared" si="5"/>
        <v>0</v>
      </c>
      <c r="L20" s="43">
        <f t="shared" si="5"/>
        <v>0</v>
      </c>
      <c r="M20" s="6"/>
      <c r="N20" s="3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5">
      <c r="H21" s="58"/>
      <c r="I21" s="58"/>
      <c r="N21" s="4"/>
    </row>
    <row r="22" spans="1:25" s="5" customFormat="1" ht="24" customHeight="1" x14ac:dyDescent="0.35">
      <c r="A22" s="17">
        <f>A19+1</f>
        <v>42744</v>
      </c>
      <c r="B22" s="18">
        <v>0.5</v>
      </c>
      <c r="C22" s="19"/>
      <c r="D22" s="18">
        <v>0.95833333333333337</v>
      </c>
      <c r="E22" s="13"/>
      <c r="F22" s="20">
        <f>MROUND(IF((OR(B22="",D22="")),0,IF((D22&lt;B22),((D22-B22)*24)+24,(D22-B22)*24)-C22/60),1/60)</f>
        <v>11</v>
      </c>
      <c r="G22" s="46">
        <f>F22-(H22+I22)</f>
        <v>8</v>
      </c>
      <c r="H22" s="46">
        <f>IF(COUNTIF(F$22:F22,"&gt;0")=7,MIN(F22,$W$7),MAX(IF($X$9,MAX(0,MIN($W$8,SUM(G$21:G21)+MIN($W$8,F22)-$W$10)),0),IF($X$6,MIN($W$8,IF(F22&gt;$W$7,MIN($W$8,F22)-$W$7,0)),0)))</f>
        <v>3</v>
      </c>
      <c r="I22" s="21">
        <f>IF(COUNTIF(F$22:F22,"&gt;0")=7,MAX(0,F22-H22),IF(F22&gt;$W$8,F22-$W$8,0))</f>
        <v>0</v>
      </c>
      <c r="J22" s="22"/>
      <c r="K22" s="22"/>
      <c r="L22" s="22"/>
      <c r="M22" s="6"/>
      <c r="N22" s="48" t="s">
        <v>67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s="5" customFormat="1" ht="24" customHeight="1" x14ac:dyDescent="0.35">
      <c r="A23" s="17">
        <f t="shared" ref="A23:A28" si="6">A22+1</f>
        <v>42745</v>
      </c>
      <c r="B23" s="18">
        <v>0.5</v>
      </c>
      <c r="C23" s="19"/>
      <c r="D23" s="18">
        <v>0.125</v>
      </c>
      <c r="E23" s="13"/>
      <c r="F23" s="20">
        <f t="shared" ref="F23:F28" si="7">MROUND(IF((OR(B23="",D23="")),0,IF((D23&lt;B23),((D23-B23)*24)+24,(D23-B23)*24)-C23/60),1/60)</f>
        <v>15</v>
      </c>
      <c r="G23" s="46">
        <f t="shared" ref="G23:G28" si="8">F23-(H23+I23)</f>
        <v>8</v>
      </c>
      <c r="H23" s="46">
        <f>IF(COUNTIF(F$22:F23,"&gt;0")=7,MIN(F23,$W$7),MAX(IF($X$9,MAX(0,MIN($W$8,SUM(G$21:G22)+MIN($W$8,F23)-$W$10)),0),IF($X$6,MIN($W$8,IF(F23&gt;$W$7,MIN($W$8,F23)-$W$7,0)),0)))</f>
        <v>4</v>
      </c>
      <c r="I23" s="21">
        <f>IF(COUNTIF(F$22:F23,"&gt;0")=7,MAX(0,F23-H23),IF(F23&gt;$W$8,F23-$W$8,0))</f>
        <v>3</v>
      </c>
      <c r="J23" s="22"/>
      <c r="K23" s="22"/>
      <c r="L23" s="22"/>
      <c r="M23" s="6"/>
      <c r="N23" s="3" t="s">
        <v>73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5" customFormat="1" ht="24" customHeight="1" x14ac:dyDescent="0.35">
      <c r="A24" s="17">
        <f t="shared" si="6"/>
        <v>42746</v>
      </c>
      <c r="B24" s="18">
        <v>0.5</v>
      </c>
      <c r="C24" s="19"/>
      <c r="D24" s="18">
        <v>0.16666666666666666</v>
      </c>
      <c r="E24" s="13"/>
      <c r="F24" s="20">
        <f t="shared" si="7"/>
        <v>16</v>
      </c>
      <c r="G24" s="46">
        <f t="shared" si="8"/>
        <v>8</v>
      </c>
      <c r="H24" s="46">
        <f>IF(COUNTIF(F$22:F24,"&gt;0")=7,MIN(F24,$W$7),MAX(IF($X$9,MAX(0,MIN($W$8,SUM(G$21:G23)+MIN($W$8,F24)-$W$10)),0),IF($X$6,MIN($W$8,IF(F24&gt;$W$7,MIN($W$8,F24)-$W$7,0)),0)))</f>
        <v>4</v>
      </c>
      <c r="I24" s="21">
        <f>IF(COUNTIF(F$22:F24,"&gt;0")=7,MAX(0,F24-H24),IF(F24&gt;$W$8,F24-$W$8,0))</f>
        <v>4</v>
      </c>
      <c r="J24" s="22"/>
      <c r="K24" s="22"/>
      <c r="L24" s="22"/>
      <c r="M24" s="6"/>
      <c r="N24" s="3" t="s">
        <v>68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5" customFormat="1" ht="24" customHeight="1" x14ac:dyDescent="0.35">
      <c r="A25" s="17">
        <f t="shared" si="6"/>
        <v>42747</v>
      </c>
      <c r="B25" s="18">
        <v>0.5</v>
      </c>
      <c r="C25" s="19"/>
      <c r="D25" s="18">
        <v>0.91666666666666663</v>
      </c>
      <c r="E25" s="13"/>
      <c r="F25" s="20">
        <f t="shared" si="7"/>
        <v>10</v>
      </c>
      <c r="G25" s="46">
        <f t="shared" si="8"/>
        <v>8</v>
      </c>
      <c r="H25" s="46">
        <f>IF(COUNTIF(F$22:F25,"&gt;0")=7,MIN(F25,$W$7),MAX(IF($X$9,MAX(0,MIN($W$8,SUM(G$21:G24)+MIN($W$8,F25)-$W$10)),0),IF($X$6,MIN($W$8,IF(F25&gt;$W$7,MIN($W$8,F25)-$W$7,0)),0)))</f>
        <v>2</v>
      </c>
      <c r="I25" s="21">
        <f>IF(COUNTIF(F$22:F25,"&gt;0")=7,MAX(0,F25-H25),IF(F25&gt;$W$8,F25-$W$8,0))</f>
        <v>0</v>
      </c>
      <c r="J25" s="22"/>
      <c r="K25" s="22"/>
      <c r="L25" s="22"/>
      <c r="M25" s="6"/>
      <c r="N25" s="3" t="s">
        <v>71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5" customFormat="1" ht="24" customHeight="1" x14ac:dyDescent="0.35">
      <c r="A26" s="17">
        <f t="shared" si="6"/>
        <v>42748</v>
      </c>
      <c r="B26" s="18">
        <v>0.5</v>
      </c>
      <c r="C26" s="19"/>
      <c r="D26" s="18">
        <v>4.1666666666666664E-2</v>
      </c>
      <c r="E26" s="13"/>
      <c r="F26" s="20">
        <f t="shared" si="7"/>
        <v>13</v>
      </c>
      <c r="G26" s="46">
        <f t="shared" si="8"/>
        <v>8</v>
      </c>
      <c r="H26" s="46">
        <f>IF(COUNTIF(F$22:F26,"&gt;0")=7,MIN(F26,$W$7),MAX(IF($X$9,MAX(0,MIN($W$8,SUM(G$21:G25)+MIN($W$8,F26)-$W$10)),0),IF($X$6,MIN($W$8,IF(F26&gt;$W$7,MIN($W$8,F26)-$W$7,0)),0)))</f>
        <v>4</v>
      </c>
      <c r="I26" s="21">
        <f>IF(COUNTIF(F$22:F26,"&gt;0")=7,MAX(0,F26-H26),IF(F26&gt;$W$8,F26-$W$8,0))</f>
        <v>1</v>
      </c>
      <c r="J26" s="22"/>
      <c r="K26" s="22"/>
      <c r="L26" s="22"/>
      <c r="M26" s="6"/>
      <c r="N26" s="3" t="s">
        <v>72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s="5" customFormat="1" ht="24" customHeight="1" x14ac:dyDescent="0.35">
      <c r="A27" s="17">
        <f t="shared" si="6"/>
        <v>42749</v>
      </c>
      <c r="B27" s="18">
        <v>0.5</v>
      </c>
      <c r="C27" s="19"/>
      <c r="D27" s="18">
        <v>4.1666666666666664E-2</v>
      </c>
      <c r="E27" s="13"/>
      <c r="F27" s="20">
        <f t="shared" si="7"/>
        <v>13</v>
      </c>
      <c r="G27" s="46">
        <f t="shared" si="8"/>
        <v>0</v>
      </c>
      <c r="H27" s="46">
        <f>IF(COUNTIF(F$22:F27,"&gt;0")=7,MIN(F27,$W$7),MAX(IF($X$9,MAX(0,MIN($W$8,SUM(G$21:G26)+MIN($W$8,F27)-$W$10)),0),IF($X$6,MIN($W$8,IF(F27&gt;$W$7,MIN($W$8,F27)-$W$7,0)),0)))</f>
        <v>12</v>
      </c>
      <c r="I27" s="21">
        <f>IF(COUNTIF(F$22:F27,"&gt;0")=7,MAX(0,F27-H27),IF(F27&gt;$W$8,F27-$W$8,0))</f>
        <v>1</v>
      </c>
      <c r="J27" s="22"/>
      <c r="K27" s="22"/>
      <c r="L27" s="22"/>
      <c r="M27" s="6"/>
      <c r="N27" s="10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5" customFormat="1" ht="24" customHeight="1" x14ac:dyDescent="0.35">
      <c r="A28" s="17">
        <f t="shared" si="6"/>
        <v>42750</v>
      </c>
      <c r="B28" s="18">
        <v>0.5</v>
      </c>
      <c r="C28" s="19"/>
      <c r="D28" s="18">
        <v>4.1666666666666664E-2</v>
      </c>
      <c r="E28" s="13"/>
      <c r="F28" s="20">
        <f t="shared" si="7"/>
        <v>13</v>
      </c>
      <c r="G28" s="46">
        <f t="shared" si="8"/>
        <v>0</v>
      </c>
      <c r="H28" s="46">
        <f>IF(COUNTIF(F$22:F28,"&gt;0")=7,MIN(F28,$W$7),MAX(IF($X$9,MAX(0,MIN($W$8,SUM(G$21:G27)+MIN($W$8,F28)-$W$10)),0),IF($X$6,MIN($W$8,IF(F28&gt;$W$7,MIN($W$8,F28)-$W$7,0)),0)))</f>
        <v>8</v>
      </c>
      <c r="I28" s="21">
        <f>IF(COUNTIF(F$22:F28,"&gt;0")=7,MAX(0,F28-H28),IF(F28&gt;$W$8,F28-$W$8,0))</f>
        <v>5</v>
      </c>
      <c r="J28" s="22"/>
      <c r="K28" s="22"/>
      <c r="L28" s="22"/>
      <c r="M28" s="6"/>
      <c r="N28" s="7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s="5" customFormat="1" ht="18" customHeight="1" x14ac:dyDescent="0.35">
      <c r="A29" s="13"/>
      <c r="B29" s="13"/>
      <c r="C29" s="13"/>
      <c r="D29" s="13"/>
      <c r="E29" s="13"/>
      <c r="F29" s="14" t="s">
        <v>14</v>
      </c>
      <c r="G29" s="43">
        <f t="shared" ref="G29:L29" si="9">SUM(G22:G28)</f>
        <v>40</v>
      </c>
      <c r="H29" s="57">
        <f t="shared" si="9"/>
        <v>37</v>
      </c>
      <c r="I29" s="57">
        <f t="shared" si="9"/>
        <v>14</v>
      </c>
      <c r="J29" s="43">
        <f t="shared" si="9"/>
        <v>0</v>
      </c>
      <c r="K29" s="43">
        <f t="shared" si="9"/>
        <v>0</v>
      </c>
      <c r="L29" s="43">
        <f t="shared" si="9"/>
        <v>0</v>
      </c>
      <c r="M29" s="6"/>
      <c r="N29" s="3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1" spans="1:25" x14ac:dyDescent="0.35">
      <c r="F31" s="14" t="s">
        <v>52</v>
      </c>
      <c r="G31" s="49">
        <f>G29+G20</f>
        <v>80</v>
      </c>
      <c r="H31" s="49">
        <f t="shared" ref="H31:L31" si="10">H29+H20</f>
        <v>74</v>
      </c>
      <c r="I31" s="49">
        <f t="shared" ref="I31" si="11">I29+I20</f>
        <v>28</v>
      </c>
      <c r="J31" s="49">
        <f t="shared" si="10"/>
        <v>0</v>
      </c>
      <c r="K31" s="49">
        <f t="shared" si="10"/>
        <v>0</v>
      </c>
      <c r="L31" s="49">
        <f t="shared" si="10"/>
        <v>0</v>
      </c>
    </row>
    <row r="32" spans="1:25" s="5" customFormat="1" ht="18" customHeight="1" x14ac:dyDescent="0.35">
      <c r="A32" s="13"/>
      <c r="B32" s="13"/>
      <c r="C32" s="13"/>
      <c r="D32" s="13"/>
      <c r="E32" s="13"/>
      <c r="F32" s="14" t="s">
        <v>17</v>
      </c>
      <c r="G32" s="23">
        <v>15</v>
      </c>
      <c r="H32" s="24">
        <f>1.5*G32</f>
        <v>22.5</v>
      </c>
      <c r="I32" s="24">
        <f>2*G32</f>
        <v>30</v>
      </c>
      <c r="J32" s="23">
        <v>15</v>
      </c>
      <c r="K32" s="23">
        <v>15</v>
      </c>
      <c r="L32" s="23">
        <v>15</v>
      </c>
      <c r="M32" s="6"/>
      <c r="N32" s="3" t="s">
        <v>46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s="5" customFormat="1" ht="18" customHeight="1" x14ac:dyDescent="0.35">
      <c r="A33" s="13"/>
      <c r="B33" s="13"/>
      <c r="C33" s="13"/>
      <c r="D33" s="13"/>
      <c r="E33" s="13"/>
      <c r="F33" s="14" t="s">
        <v>26</v>
      </c>
      <c r="G33" s="42">
        <f t="shared" ref="G33:L33" si="12">ROUND(G32*(G29+G20),2)</f>
        <v>1200</v>
      </c>
      <c r="H33" s="42">
        <f t="shared" si="12"/>
        <v>1665</v>
      </c>
      <c r="I33" s="42">
        <f t="shared" si="12"/>
        <v>840</v>
      </c>
      <c r="J33" s="42">
        <f t="shared" si="12"/>
        <v>0</v>
      </c>
      <c r="K33" s="42">
        <f t="shared" si="12"/>
        <v>0</v>
      </c>
      <c r="L33" s="42">
        <f t="shared" si="12"/>
        <v>0</v>
      </c>
      <c r="M33" s="6"/>
      <c r="N33" s="3" t="s">
        <v>46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5.5" customHeight="1" x14ac:dyDescent="0.35">
      <c r="A34" s="62"/>
      <c r="B34" s="62"/>
      <c r="C34" s="62"/>
      <c r="D34" s="41"/>
      <c r="N34" s="4"/>
    </row>
    <row r="35" spans="1:25" x14ac:dyDescent="0.35">
      <c r="A35" s="63" t="s">
        <v>4</v>
      </c>
      <c r="B35" s="63"/>
      <c r="C35" s="63"/>
      <c r="D35" s="25" t="s">
        <v>0</v>
      </c>
      <c r="N35" s="4"/>
    </row>
    <row r="36" spans="1:25" ht="15.5" x14ac:dyDescent="0.35">
      <c r="A36" s="39"/>
      <c r="B36" s="39"/>
      <c r="C36" s="39"/>
      <c r="D36" s="40"/>
      <c r="J36" s="26" t="s">
        <v>27</v>
      </c>
      <c r="K36" s="64">
        <f>SUM(G33:L33)</f>
        <v>3705</v>
      </c>
      <c r="L36" s="64"/>
      <c r="N36" s="3" t="s">
        <v>46</v>
      </c>
    </row>
    <row r="37" spans="1:25" ht="25.5" customHeight="1" x14ac:dyDescent="0.35">
      <c r="A37" s="62"/>
      <c r="B37" s="62"/>
      <c r="C37" s="62"/>
      <c r="D37" s="41"/>
      <c r="H37" s="2"/>
      <c r="I37" s="2"/>
      <c r="J37" s="2"/>
      <c r="K37" s="2"/>
      <c r="L37" s="2"/>
    </row>
    <row r="38" spans="1:25" x14ac:dyDescent="0.35">
      <c r="A38" s="63" t="s">
        <v>5</v>
      </c>
      <c r="B38" s="63"/>
      <c r="C38" s="63"/>
      <c r="D38" s="25" t="s">
        <v>0</v>
      </c>
    </row>
  </sheetData>
  <mergeCells count="11">
    <mergeCell ref="G8:H8"/>
    <mergeCell ref="V1:X1"/>
    <mergeCell ref="N2:T2"/>
    <mergeCell ref="G4:L4"/>
    <mergeCell ref="V5:X5"/>
    <mergeCell ref="G6:L6"/>
    <mergeCell ref="A34:C34"/>
    <mergeCell ref="A35:C35"/>
    <mergeCell ref="K36:L36"/>
    <mergeCell ref="A37:C37"/>
    <mergeCell ref="A38:C38"/>
  </mergeCells>
  <conditionalFormatting sqref="N4:T9">
    <cfRule type="expression" dxfId="3" priority="1">
      <formula>ISNUMBER(MATCH(N4,$A$13:$A$28,0))</formula>
    </cfRule>
    <cfRule type="expression" dxfId="2" priority="2">
      <formula>MONTH(N4)&lt;&gt;MONTH($N$2)</formula>
    </cfRule>
  </conditionalFormatting>
  <dataValidations count="2">
    <dataValidation type="time" allowBlank="1" showInputMessage="1" showErrorMessage="1" errorTitle="Incorrect Time Format" error="Please use the following format for entering the time: 12:00 AM" sqref="B22:B28 D22:D28 B13:B19 D13:D19" xr:uid="{00000000-0002-0000-0200-000000000000}">
      <formula1>0</formula1>
      <formula2>0.999988425925926</formula2>
    </dataValidation>
    <dataValidation type="list" allowBlank="1" showInputMessage="1" showErrorMessage="1" sqref="W6 W9" xr:uid="{00000000-0002-0000-0200-000001000000}">
      <formula1>$Y$5:$Y$6</formula1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  <pageSetUpPr fitToPage="1"/>
  </sheetPr>
  <dimension ref="A1:Y38"/>
  <sheetViews>
    <sheetView showGridLines="0" tabSelected="1" topLeftCell="A21" workbookViewId="0">
      <selection activeCell="V1" sqref="V1:X1"/>
    </sheetView>
  </sheetViews>
  <sheetFormatPr defaultColWidth="9.09765625" defaultRowHeight="13.5" x14ac:dyDescent="0.35"/>
  <cols>
    <col min="1" max="1" width="11.296875" style="11" customWidth="1"/>
    <col min="2" max="2" width="9.69921875" style="11" customWidth="1"/>
    <col min="3" max="3" width="8.3984375" style="11" customWidth="1"/>
    <col min="4" max="4" width="9.69921875" style="11" customWidth="1"/>
    <col min="5" max="5" width="2.59765625" style="11" customWidth="1"/>
    <col min="6" max="6" width="7.69921875" style="11" customWidth="1"/>
    <col min="7" max="9" width="8.69921875" style="11" customWidth="1"/>
    <col min="10" max="12" width="7.69921875" style="11" customWidth="1"/>
    <col min="13" max="13" width="9.09765625" style="2"/>
    <col min="14" max="21" width="3.09765625" style="29" customWidth="1"/>
    <col min="22" max="24" width="9.296875" style="29" customWidth="1"/>
    <col min="25" max="25" width="9.09765625" style="29" hidden="1" customWidth="1"/>
    <col min="26" max="16384" width="9.09765625" style="2"/>
  </cols>
  <sheetData>
    <row r="1" spans="1:25" s="1" customFormat="1" ht="31.5" customHeight="1" x14ac:dyDescent="0.35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 t="s">
        <v>10</v>
      </c>
      <c r="N1" s="29"/>
      <c r="O1" s="29"/>
      <c r="P1" s="29"/>
      <c r="Q1" s="29"/>
      <c r="R1" s="29"/>
      <c r="S1" s="29"/>
      <c r="T1" s="29"/>
      <c r="U1" s="29"/>
      <c r="V1" s="67"/>
      <c r="W1" s="67"/>
      <c r="X1" s="67"/>
      <c r="Y1" s="29"/>
    </row>
    <row r="2" spans="1:25" ht="15.5" x14ac:dyDescent="0.35">
      <c r="N2" s="68">
        <f>DATE(W2,W3,1)</f>
        <v>42736</v>
      </c>
      <c r="O2" s="69"/>
      <c r="P2" s="69"/>
      <c r="Q2" s="69"/>
      <c r="R2" s="69"/>
      <c r="S2" s="69"/>
      <c r="T2" s="70"/>
      <c r="V2" s="44" t="s">
        <v>74</v>
      </c>
      <c r="W2" s="45">
        <v>2017</v>
      </c>
    </row>
    <row r="3" spans="1:25" x14ac:dyDescent="0.35">
      <c r="A3" s="12"/>
      <c r="N3" s="34" t="s">
        <v>19</v>
      </c>
      <c r="O3" s="35" t="s">
        <v>20</v>
      </c>
      <c r="P3" s="35" t="s">
        <v>21</v>
      </c>
      <c r="Q3" s="35" t="s">
        <v>22</v>
      </c>
      <c r="R3" s="35" t="s">
        <v>23</v>
      </c>
      <c r="S3" s="35" t="s">
        <v>24</v>
      </c>
      <c r="T3" s="36" t="s">
        <v>25</v>
      </c>
      <c r="V3" s="44" t="s">
        <v>53</v>
      </c>
      <c r="W3" s="45">
        <v>1</v>
      </c>
    </row>
    <row r="4" spans="1:25" s="5" customFormat="1" ht="14.5" x14ac:dyDescent="0.35">
      <c r="A4" s="12" t="s">
        <v>11</v>
      </c>
      <c r="B4" s="12"/>
      <c r="C4" s="12"/>
      <c r="D4" s="13"/>
      <c r="E4" s="13"/>
      <c r="F4" s="14" t="s">
        <v>1</v>
      </c>
      <c r="G4" s="72"/>
      <c r="H4" s="72"/>
      <c r="I4" s="72"/>
      <c r="J4" s="72"/>
      <c r="K4" s="72"/>
      <c r="L4" s="72"/>
      <c r="N4" s="30">
        <f>$N$2-WEEKDAY($N$2,1)+(ROW(N4)-ROW($N$4))*7+(COLUMN(N4)-COLUMN($N$4)+1)</f>
        <v>42736</v>
      </c>
      <c r="O4" s="30">
        <f t="shared" ref="O4:T9" si="0">$N$2-WEEKDAY($N$2,1)+(ROW(O4)-ROW($N$4))*7+(COLUMN(O4)-COLUMN($N$4)+1)</f>
        <v>42737</v>
      </c>
      <c r="P4" s="30">
        <f t="shared" si="0"/>
        <v>42738</v>
      </c>
      <c r="Q4" s="30">
        <f t="shared" si="0"/>
        <v>42739</v>
      </c>
      <c r="R4" s="30">
        <f t="shared" si="0"/>
        <v>42740</v>
      </c>
      <c r="S4" s="30">
        <f t="shared" si="0"/>
        <v>42741</v>
      </c>
      <c r="T4" s="30">
        <f t="shared" si="0"/>
        <v>42742</v>
      </c>
      <c r="U4" s="31"/>
      <c r="Y4" s="32" t="s">
        <v>30</v>
      </c>
    </row>
    <row r="5" spans="1:25" s="5" customFormat="1" x14ac:dyDescent="0.3">
      <c r="A5" s="12" t="s">
        <v>12</v>
      </c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N5" s="30">
        <f t="shared" ref="N5:N9" si="1">$N$2-WEEKDAY($N$2,1)+(ROW(N5)-ROW($N$4))*7+(COLUMN(N5)-COLUMN($N$4)+1)</f>
        <v>42743</v>
      </c>
      <c r="O5" s="30">
        <f t="shared" si="0"/>
        <v>42744</v>
      </c>
      <c r="P5" s="30">
        <f t="shared" si="0"/>
        <v>42745</v>
      </c>
      <c r="Q5" s="30">
        <f t="shared" si="0"/>
        <v>42746</v>
      </c>
      <c r="R5" s="30">
        <f t="shared" si="0"/>
        <v>42747</v>
      </c>
      <c r="S5" s="30">
        <f t="shared" si="0"/>
        <v>42748</v>
      </c>
      <c r="T5" s="30">
        <f t="shared" si="0"/>
        <v>42749</v>
      </c>
      <c r="U5" s="31"/>
      <c r="V5" s="71" t="s">
        <v>28</v>
      </c>
      <c r="W5" s="71"/>
      <c r="X5" s="71"/>
      <c r="Y5" s="33" t="s">
        <v>44</v>
      </c>
    </row>
    <row r="6" spans="1:25" s="5" customFormat="1" x14ac:dyDescent="0.35">
      <c r="A6" s="12" t="s">
        <v>13</v>
      </c>
      <c r="B6" s="12"/>
      <c r="C6" s="12"/>
      <c r="D6" s="13"/>
      <c r="E6" s="13"/>
      <c r="F6" s="14" t="s">
        <v>2</v>
      </c>
      <c r="G6" s="73"/>
      <c r="H6" s="73"/>
      <c r="I6" s="73"/>
      <c r="J6" s="73"/>
      <c r="K6" s="73"/>
      <c r="L6" s="73"/>
      <c r="N6" s="30">
        <f t="shared" si="1"/>
        <v>42750</v>
      </c>
      <c r="O6" s="30">
        <f t="shared" si="0"/>
        <v>42751</v>
      </c>
      <c r="P6" s="30">
        <f t="shared" si="0"/>
        <v>42752</v>
      </c>
      <c r="Q6" s="30">
        <f t="shared" si="0"/>
        <v>42753</v>
      </c>
      <c r="R6" s="30">
        <f t="shared" si="0"/>
        <v>42754</v>
      </c>
      <c r="S6" s="30">
        <f t="shared" si="0"/>
        <v>42755</v>
      </c>
      <c r="T6" s="30">
        <f t="shared" si="0"/>
        <v>42756</v>
      </c>
      <c r="U6" s="31"/>
      <c r="V6" s="47" t="s">
        <v>41</v>
      </c>
      <c r="W6" s="45" t="s">
        <v>44</v>
      </c>
      <c r="X6" s="8" t="b">
        <f>IF(W6="yes",TRUE,FALSE)</f>
        <v>1</v>
      </c>
      <c r="Y6" s="33" t="s">
        <v>45</v>
      </c>
    </row>
    <row r="7" spans="1:25" s="5" customFormat="1" x14ac:dyDescent="0.35">
      <c r="A7" s="12" t="s">
        <v>15</v>
      </c>
      <c r="B7" s="12"/>
      <c r="C7" s="12"/>
      <c r="D7" s="13"/>
      <c r="E7" s="13"/>
      <c r="F7" s="13"/>
      <c r="G7" s="15"/>
      <c r="H7" s="15"/>
      <c r="I7" s="15"/>
      <c r="J7" s="13"/>
      <c r="K7" s="13"/>
      <c r="L7" s="13"/>
      <c r="N7" s="30">
        <f t="shared" si="1"/>
        <v>42757</v>
      </c>
      <c r="O7" s="30">
        <f t="shared" si="0"/>
        <v>42758</v>
      </c>
      <c r="P7" s="30">
        <f t="shared" si="0"/>
        <v>42759</v>
      </c>
      <c r="Q7" s="30">
        <f t="shared" si="0"/>
        <v>42760</v>
      </c>
      <c r="R7" s="30">
        <f t="shared" si="0"/>
        <v>42761</v>
      </c>
      <c r="S7" s="30">
        <f t="shared" si="0"/>
        <v>42762</v>
      </c>
      <c r="T7" s="30">
        <f t="shared" si="0"/>
        <v>42763</v>
      </c>
      <c r="U7" s="31"/>
      <c r="V7" s="44" t="s">
        <v>42</v>
      </c>
      <c r="W7" s="45">
        <v>8</v>
      </c>
      <c r="X7" s="9" t="s">
        <v>29</v>
      </c>
      <c r="Y7" s="31"/>
    </row>
    <row r="8" spans="1:25" s="5" customFormat="1" x14ac:dyDescent="0.35">
      <c r="A8" s="13"/>
      <c r="B8" s="12"/>
      <c r="C8" s="12"/>
      <c r="D8" s="13"/>
      <c r="E8" s="13"/>
      <c r="F8" s="14" t="s">
        <v>3</v>
      </c>
      <c r="G8" s="65">
        <v>42737</v>
      </c>
      <c r="H8" s="66"/>
      <c r="I8" s="56"/>
      <c r="J8" s="13"/>
      <c r="K8" s="13"/>
      <c r="L8" s="16" t="s">
        <v>16</v>
      </c>
      <c r="N8" s="30">
        <f t="shared" si="1"/>
        <v>42764</v>
      </c>
      <c r="O8" s="30">
        <f t="shared" si="0"/>
        <v>42765</v>
      </c>
      <c r="P8" s="30">
        <f t="shared" si="0"/>
        <v>42766</v>
      </c>
      <c r="Q8" s="30">
        <f t="shared" si="0"/>
        <v>42767</v>
      </c>
      <c r="R8" s="30">
        <f t="shared" si="0"/>
        <v>42768</v>
      </c>
      <c r="S8" s="30">
        <f t="shared" si="0"/>
        <v>42769</v>
      </c>
      <c r="T8" s="30">
        <f t="shared" si="0"/>
        <v>42770</v>
      </c>
      <c r="U8" s="31"/>
      <c r="V8" s="44" t="s">
        <v>62</v>
      </c>
      <c r="W8" s="45">
        <v>12</v>
      </c>
      <c r="X8" s="9" t="s">
        <v>29</v>
      </c>
      <c r="Y8" s="31"/>
    </row>
    <row r="9" spans="1:25" s="5" customForma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N9" s="30">
        <f t="shared" si="1"/>
        <v>42771</v>
      </c>
      <c r="O9" s="30">
        <f t="shared" si="0"/>
        <v>42772</v>
      </c>
      <c r="P9" s="30">
        <f t="shared" si="0"/>
        <v>42773</v>
      </c>
      <c r="Q9" s="30">
        <f t="shared" si="0"/>
        <v>42774</v>
      </c>
      <c r="R9" s="30">
        <f t="shared" si="0"/>
        <v>42775</v>
      </c>
      <c r="S9" s="30">
        <f t="shared" si="0"/>
        <v>42776</v>
      </c>
      <c r="T9" s="30">
        <f t="shared" si="0"/>
        <v>42777</v>
      </c>
      <c r="U9" s="31"/>
      <c r="V9" s="47" t="s">
        <v>43</v>
      </c>
      <c r="W9" s="45" t="s">
        <v>44</v>
      </c>
      <c r="X9" s="8" t="b">
        <f>IF(W9="yes",TRUE,FALSE)</f>
        <v>1</v>
      </c>
      <c r="Y9" s="31"/>
    </row>
    <row r="10" spans="1:25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V10" s="44" t="s">
        <v>42</v>
      </c>
      <c r="W10" s="45">
        <v>40</v>
      </c>
      <c r="X10" s="9" t="s">
        <v>29</v>
      </c>
    </row>
    <row r="11" spans="1:25" s="5" customFormat="1" ht="30" customHeight="1" x14ac:dyDescent="0.35">
      <c r="A11" s="27" t="s">
        <v>6</v>
      </c>
      <c r="B11" s="28" t="s">
        <v>7</v>
      </c>
      <c r="C11" s="28" t="s">
        <v>32</v>
      </c>
      <c r="D11" s="28" t="s">
        <v>8</v>
      </c>
      <c r="E11" s="13"/>
      <c r="F11" s="27" t="s">
        <v>56</v>
      </c>
      <c r="G11" s="28" t="s">
        <v>57</v>
      </c>
      <c r="H11" s="28" t="s">
        <v>65</v>
      </c>
      <c r="I11" s="28" t="s">
        <v>66</v>
      </c>
      <c r="J11" s="28" t="s">
        <v>59</v>
      </c>
      <c r="K11" s="28" t="s">
        <v>60</v>
      </c>
      <c r="L11" s="28" t="s">
        <v>70</v>
      </c>
      <c r="M11" s="6"/>
      <c r="N11" s="48" t="s">
        <v>50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ht="15" hidden="1" customHeight="1" x14ac:dyDescent="0.35">
      <c r="N12" s="4"/>
    </row>
    <row r="13" spans="1:25" s="5" customFormat="1" ht="24" customHeight="1" x14ac:dyDescent="0.35">
      <c r="A13" s="17">
        <f>G8</f>
        <v>42737</v>
      </c>
      <c r="B13" s="18">
        <v>0.5</v>
      </c>
      <c r="C13" s="19"/>
      <c r="D13" s="18">
        <v>0.95833333333333337</v>
      </c>
      <c r="E13" s="13"/>
      <c r="F13" s="50">
        <f>ROUND((IF(OR(B13="",D13=""),0,IF(D13&lt;B13,D13+1-B13,D13-B13))-C13/1440)/(1/1440),0)*(1/1440)</f>
        <v>0.45833333333333337</v>
      </c>
      <c r="G13" s="51">
        <f>F13-(H13+I13)</f>
        <v>0.33333333333333331</v>
      </c>
      <c r="H13" s="51">
        <f>IF(COUNTIF(F$13:F13,"&gt;0")=7,MIN(F13,$W$7/24),MAX(IF($X$9,MAX(0,MIN($W$8/24,SUM(G$12:G12)+MIN($W$8/24,F13)-$W$10/24)),0),IF($X$6,MIN($W$8/24,IF(F13&gt;$W$7/24,MIN($W$8/24,F13)-$W$7/24,0)),0)))</f>
        <v>0.12500000000000006</v>
      </c>
      <c r="I13" s="52">
        <f>IF(COUNTIF(F$13:F13,"&gt;0")=7,MAX(0,F13-H13),IF(F13&gt;$W$8/24,F13-$W$8/24,0))</f>
        <v>0</v>
      </c>
      <c r="J13" s="53"/>
      <c r="K13" s="53"/>
      <c r="L13" s="53"/>
      <c r="M13" s="6"/>
      <c r="N13" s="7" t="s">
        <v>55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s="5" customFormat="1" ht="24" customHeight="1" x14ac:dyDescent="0.35">
      <c r="A14" s="17">
        <f t="shared" ref="A14:A19" si="2">A13+1</f>
        <v>42738</v>
      </c>
      <c r="B14" s="18">
        <v>0.5</v>
      </c>
      <c r="C14" s="19"/>
      <c r="D14" s="18">
        <v>0.125</v>
      </c>
      <c r="E14" s="13"/>
      <c r="F14" s="50">
        <f t="shared" ref="F14:F19" si="3">ROUND((IF(OR(B14="",D14=""),0,IF(D14&lt;B14,D14+1-B14,D14-B14))-C14/1440)/(1/1440),0)*(1/1440)</f>
        <v>0.625</v>
      </c>
      <c r="G14" s="51">
        <f t="shared" ref="G14:G19" si="4">F14-(H14+I14)</f>
        <v>0.33333333333333331</v>
      </c>
      <c r="H14" s="51">
        <f>IF(COUNTIF(F$13:F14,"&gt;0")=7,MIN(F14,$W$7/24),MAX(IF($X$9,MAX(0,MIN($W$8/24,SUM(G$12:G13)+MIN($W$8/24,F14)-$W$10/24)),0),IF($X$6,MIN($W$8/24,IF(F14&gt;$W$7/24,MIN($W$8/24,F14)-$W$7/24,0)),0)))</f>
        <v>0.16666666666666669</v>
      </c>
      <c r="I14" s="52">
        <f>IF(COUNTIF(F$13:F14,"&gt;0")=7,MAX(0,F14-H14),IF(F14&gt;$W$8/24,F14-$W$8/24,0))</f>
        <v>0.125</v>
      </c>
      <c r="J14" s="53"/>
      <c r="K14" s="53"/>
      <c r="L14" s="53"/>
      <c r="M14" s="6"/>
      <c r="N14" s="7" t="s">
        <v>39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s="5" customFormat="1" ht="24" customHeight="1" x14ac:dyDescent="0.35">
      <c r="A15" s="17">
        <f t="shared" si="2"/>
        <v>42739</v>
      </c>
      <c r="B15" s="18">
        <v>0.5</v>
      </c>
      <c r="C15" s="19"/>
      <c r="D15" s="18">
        <v>0.16666666666666666</v>
      </c>
      <c r="E15" s="13"/>
      <c r="F15" s="50">
        <f t="shared" si="3"/>
        <v>0.66666666666666674</v>
      </c>
      <c r="G15" s="51">
        <f t="shared" si="4"/>
        <v>0.33333333333333331</v>
      </c>
      <c r="H15" s="51">
        <f>IF(COUNTIF(F$13:F15,"&gt;0")=7,MIN(F15,$W$7/24),MAX(IF($X$9,MAX(0,MIN($W$8/24,SUM(G$12:G14)+MIN($W$8/24,F15)-$W$10/24)),0),IF($X$6,MIN($W$8/24,IF(F15&gt;$W$7/24,MIN($W$8/24,F15)-$W$7/24,0)),0)))</f>
        <v>0.16666666666666669</v>
      </c>
      <c r="I15" s="52">
        <f>IF(COUNTIF(F$13:F15,"&gt;0")=7,MAX(0,F15-H15),IF(F15&gt;$W$8/24,F15-$W$8/24,0))</f>
        <v>0.16666666666666674</v>
      </c>
      <c r="J15" s="53"/>
      <c r="K15" s="53"/>
      <c r="L15" s="53"/>
      <c r="M15" s="6"/>
      <c r="N15" s="10" t="s">
        <v>38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s="5" customFormat="1" ht="24" customHeight="1" x14ac:dyDescent="0.35">
      <c r="A16" s="17">
        <f t="shared" si="2"/>
        <v>42740</v>
      </c>
      <c r="B16" s="18">
        <v>0.5</v>
      </c>
      <c r="C16" s="19"/>
      <c r="D16" s="18">
        <v>0.91666666666666663</v>
      </c>
      <c r="E16" s="13"/>
      <c r="F16" s="50">
        <f t="shared" si="3"/>
        <v>0.41666666666666669</v>
      </c>
      <c r="G16" s="51">
        <f t="shared" si="4"/>
        <v>0.33333333333333331</v>
      </c>
      <c r="H16" s="51">
        <f>IF(COUNTIF(F$13:F16,"&gt;0")=7,MIN(F16,$W$7/24),MAX(IF($X$9,MAX(0,MIN($W$8/24,SUM(G$12:G15)+MIN($W$8/24,F16)-$W$10/24)),0),IF($X$6,MIN($W$8/24,IF(F16&gt;$W$7/24,MIN($W$8/24,F16)-$W$7/24,0)),0)))</f>
        <v>8.333333333333337E-2</v>
      </c>
      <c r="I16" s="52">
        <f>IF(COUNTIF(F$13:F16,"&gt;0")=7,MAX(0,F16-H16),IF(F16&gt;$W$8/24,F16-$W$8/24,0))</f>
        <v>0</v>
      </c>
      <c r="J16" s="53"/>
      <c r="K16" s="53"/>
      <c r="L16" s="53"/>
      <c r="M16" s="6"/>
      <c r="N16" s="7" t="s">
        <v>48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s="5" customFormat="1" ht="24" customHeight="1" x14ac:dyDescent="0.35">
      <c r="A17" s="17">
        <f t="shared" si="2"/>
        <v>42741</v>
      </c>
      <c r="B17" s="18">
        <v>0.5</v>
      </c>
      <c r="C17" s="19"/>
      <c r="D17" s="18">
        <v>4.1666666666666664E-2</v>
      </c>
      <c r="E17" s="13"/>
      <c r="F17" s="50">
        <f t="shared" si="3"/>
        <v>0.54166666666666674</v>
      </c>
      <c r="G17" s="51">
        <f t="shared" si="4"/>
        <v>0.33333333333333331</v>
      </c>
      <c r="H17" s="51">
        <f>IF(COUNTIF(F$13:F17,"&gt;0")=7,MIN(F17,$W$7/24),MAX(IF($X$9,MAX(0,MIN($W$8/24,SUM(G$12:G16)+MIN($W$8/24,F17)-$W$10/24)),0),IF($X$6,MIN($W$8/24,IF(F17&gt;$W$7/24,MIN($W$8/24,F17)-$W$7/24,0)),0)))</f>
        <v>0.16666666666666669</v>
      </c>
      <c r="I17" s="52">
        <f>IF(COUNTIF(F$13:F17,"&gt;0")=7,MAX(0,F17-H17),IF(F17&gt;$W$8/24,F17-$W$8/24,0))</f>
        <v>4.1666666666666741E-2</v>
      </c>
      <c r="J17" s="53"/>
      <c r="K17" s="53"/>
      <c r="L17" s="53"/>
      <c r="M17" s="6"/>
      <c r="N17" s="10" t="s">
        <v>47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s="5" customFormat="1" ht="24" customHeight="1" x14ac:dyDescent="0.35">
      <c r="A18" s="17">
        <f t="shared" si="2"/>
        <v>42742</v>
      </c>
      <c r="B18" s="18">
        <v>0.5</v>
      </c>
      <c r="C18" s="19"/>
      <c r="D18" s="18">
        <v>4.1666666666666664E-2</v>
      </c>
      <c r="E18" s="13"/>
      <c r="F18" s="50">
        <f t="shared" si="3"/>
        <v>0.54166666666666674</v>
      </c>
      <c r="G18" s="51">
        <f t="shared" si="4"/>
        <v>0</v>
      </c>
      <c r="H18" s="51">
        <f>IF(COUNTIF(F$13:F18,"&gt;0")=7,MIN(F18,$W$7/24),MAX(IF($X$9,MAX(0,MIN($W$8/24,SUM(G$12:G17)+MIN($W$8/24,F18)-$W$10/24)),0),IF($X$6,MIN($W$8/24,IF(F18&gt;$W$7/24,MIN($W$8/24,F18)-$W$7/24,0)),0)))</f>
        <v>0.49999999999999978</v>
      </c>
      <c r="I18" s="52">
        <f>IF(COUNTIF(F$13:F18,"&gt;0")=7,MAX(0,F18-H18),IF(F18&gt;$W$8/24,F18-$W$8/24,0))</f>
        <v>4.1666666666666741E-2</v>
      </c>
      <c r="J18" s="53"/>
      <c r="K18" s="53"/>
      <c r="L18" s="53"/>
      <c r="M18" s="6"/>
      <c r="N18" s="7" t="s">
        <v>49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s="5" customFormat="1" ht="24" customHeight="1" x14ac:dyDescent="0.35">
      <c r="A19" s="17">
        <f t="shared" si="2"/>
        <v>42743</v>
      </c>
      <c r="B19" s="18">
        <v>0.5</v>
      </c>
      <c r="C19" s="19"/>
      <c r="D19" s="18">
        <v>4.1666666666666664E-2</v>
      </c>
      <c r="E19" s="13"/>
      <c r="F19" s="50">
        <f t="shared" si="3"/>
        <v>0.54166666666666674</v>
      </c>
      <c r="G19" s="51">
        <f t="shared" si="4"/>
        <v>0</v>
      </c>
      <c r="H19" s="51">
        <f>IF(COUNTIF(F$13:F19,"&gt;0")=7,MIN(F19,$W$7/24),MAX(IF($X$9,MAX(0,MIN($W$8/24,SUM(G$12:G18)+MIN($W$8/24,F19)-$W$10/24)),0),IF($X$6,MIN($W$8/24,IF(F19&gt;$W$7/24,MIN($W$8/24,F19)-$W$7/24,0)),0)))</f>
        <v>0.33333333333333331</v>
      </c>
      <c r="I19" s="52">
        <f>IF(COUNTIF(F$13:F19,"&gt;0")=7,MAX(0,F19-H19),IF(F19&gt;$W$8/24,F19-$W$8/24,0))</f>
        <v>0.20833333333333343</v>
      </c>
      <c r="J19" s="53"/>
      <c r="K19" s="53"/>
      <c r="L19" s="53"/>
      <c r="M19" s="6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s="5" customFormat="1" ht="18" customHeight="1" x14ac:dyDescent="0.35">
      <c r="A20" s="13"/>
      <c r="B20" s="13"/>
      <c r="C20" s="13"/>
      <c r="D20" s="13"/>
      <c r="E20" s="13"/>
      <c r="F20" s="14" t="s">
        <v>18</v>
      </c>
      <c r="G20" s="54">
        <f t="shared" ref="G20:L20" si="5">SUM(G13:G19)</f>
        <v>1.6666666666666665</v>
      </c>
      <c r="H20" s="59">
        <f t="shared" si="5"/>
        <v>1.5416666666666665</v>
      </c>
      <c r="I20" s="59">
        <f t="shared" si="5"/>
        <v>0.5833333333333337</v>
      </c>
      <c r="J20" s="54">
        <f t="shared" si="5"/>
        <v>0</v>
      </c>
      <c r="K20" s="54">
        <f t="shared" si="5"/>
        <v>0</v>
      </c>
      <c r="L20" s="54">
        <f t="shared" si="5"/>
        <v>0</v>
      </c>
      <c r="M20" s="6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5">
      <c r="H21" s="58"/>
      <c r="I21" s="58"/>
      <c r="O21" s="31"/>
    </row>
    <row r="22" spans="1:25" s="5" customFormat="1" ht="24" customHeight="1" x14ac:dyDescent="0.35">
      <c r="A22" s="17">
        <f>A19+1</f>
        <v>42744</v>
      </c>
      <c r="B22" s="18">
        <v>0.5</v>
      </c>
      <c r="C22" s="19"/>
      <c r="D22" s="18">
        <v>0.95833333333333337</v>
      </c>
      <c r="E22" s="13"/>
      <c r="F22" s="50">
        <f>ROUND((IF(OR(B22="",D22=""),0,IF(D22&lt;B22,D22+1-B22,D22-B22))-C22/1440)/(1/1440),0)*(1/1440)</f>
        <v>0.45833333333333337</v>
      </c>
      <c r="G22" s="51">
        <f>F22-(H22+I22)</f>
        <v>0.33333333333333331</v>
      </c>
      <c r="H22" s="51">
        <f>IF(COUNTIF(F$22:F22,"&gt;0")=7,MIN(F22,$W$7/24),MAX(IF($X$9,MAX(0,MIN($W$8/24,SUM(G$21:G21)+MIN($W$8/24,F22)-$W$10/24)),0),IF($X$6,MIN($W$8/24,IF(F22&gt;$W$7/24,MIN($W$8/24,F22)-$W$7/24,0)),0)))</f>
        <v>0.12500000000000006</v>
      </c>
      <c r="I22" s="52">
        <f>IF(COUNTIF(F$22:F22,"&gt;0")=7,MAX(0,F22-H22),IF(F22&gt;$W$8/24,F22-$W$8/24,0))</f>
        <v>0</v>
      </c>
      <c r="J22" s="53"/>
      <c r="K22" s="53"/>
      <c r="L22" s="53"/>
      <c r="M22" s="6"/>
      <c r="N22" s="48" t="s">
        <v>67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s="5" customFormat="1" ht="24" customHeight="1" x14ac:dyDescent="0.35">
      <c r="A23" s="17">
        <f t="shared" ref="A23:A28" si="6">A22+1</f>
        <v>42745</v>
      </c>
      <c r="B23" s="18">
        <v>0.5</v>
      </c>
      <c r="C23" s="19"/>
      <c r="D23" s="18">
        <v>0.125</v>
      </c>
      <c r="E23" s="13"/>
      <c r="F23" s="50">
        <f t="shared" ref="F23:F28" si="7">ROUND((IF(OR(B23="",D23=""),0,IF(D23&lt;B23,D23+1-B23,D23-B23))-C23/1440)/(1/1440),0)*(1/1440)</f>
        <v>0.625</v>
      </c>
      <c r="G23" s="51">
        <f t="shared" ref="G23:G28" si="8">F23-(H23+I23)</f>
        <v>0.33333333333333331</v>
      </c>
      <c r="H23" s="51">
        <f>IF(COUNTIF(F$22:F23,"&gt;0")=7,MIN(F23,$W$7/24),MAX(IF($X$9,MAX(0,MIN($W$8/24,SUM(G$21:G22)+MIN($W$8/24,F23)-$W$10/24)),0),IF($X$6,MIN($W$8/24,IF(F23&gt;$W$7/24,MIN($W$8/24,F23)-$W$7/24,0)),0)))</f>
        <v>0.16666666666666669</v>
      </c>
      <c r="I23" s="52">
        <f>IF(COUNTIF(F$22:F23,"&gt;0")=7,MAX(0,F23-H23),IF(F23&gt;$W$8/24,F23-$W$8/24,0))</f>
        <v>0.125</v>
      </c>
      <c r="J23" s="53"/>
      <c r="K23" s="53"/>
      <c r="L23" s="53"/>
      <c r="M23" s="6"/>
      <c r="N23" s="3" t="s">
        <v>73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s="5" customFormat="1" ht="24" customHeight="1" x14ac:dyDescent="0.35">
      <c r="A24" s="17">
        <f t="shared" si="6"/>
        <v>42746</v>
      </c>
      <c r="B24" s="18">
        <v>0.5</v>
      </c>
      <c r="C24" s="19"/>
      <c r="D24" s="18">
        <v>0.16666666666666666</v>
      </c>
      <c r="E24" s="13"/>
      <c r="F24" s="50">
        <f t="shared" si="7"/>
        <v>0.66666666666666674</v>
      </c>
      <c r="G24" s="51">
        <f t="shared" si="8"/>
        <v>0.33333333333333331</v>
      </c>
      <c r="H24" s="51">
        <f>IF(COUNTIF(F$22:F24,"&gt;0")=7,MIN(F24,$W$7/24),MAX(IF($X$9,MAX(0,MIN($W$8/24,SUM(G$21:G23)+MIN($W$8/24,F24)-$W$10/24)),0),IF($X$6,MIN($W$8/24,IF(F24&gt;$W$7/24,MIN($W$8/24,F24)-$W$7/24,0)),0)))</f>
        <v>0.16666666666666669</v>
      </c>
      <c r="I24" s="52">
        <f>IF(COUNTIF(F$22:F24,"&gt;0")=7,MAX(0,F24-H24),IF(F24&gt;$W$8/24,F24-$W$8/24,0))</f>
        <v>0.16666666666666674</v>
      </c>
      <c r="J24" s="53"/>
      <c r="K24" s="53"/>
      <c r="L24" s="53"/>
      <c r="M24" s="6"/>
      <c r="N24" s="3" t="s">
        <v>68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s="5" customFormat="1" ht="24" customHeight="1" x14ac:dyDescent="0.35">
      <c r="A25" s="17">
        <f t="shared" si="6"/>
        <v>42747</v>
      </c>
      <c r="B25" s="18">
        <v>0.5</v>
      </c>
      <c r="C25" s="19"/>
      <c r="D25" s="18">
        <v>0.91666666666666663</v>
      </c>
      <c r="E25" s="13"/>
      <c r="F25" s="50">
        <f t="shared" si="7"/>
        <v>0.41666666666666669</v>
      </c>
      <c r="G25" s="51">
        <f t="shared" si="8"/>
        <v>0.33333333333333331</v>
      </c>
      <c r="H25" s="51">
        <f>IF(COUNTIF(F$22:F25,"&gt;0")=7,MIN(F25,$W$7/24),MAX(IF($X$9,MAX(0,MIN($W$8/24,SUM(G$21:G24)+MIN($W$8/24,F25)-$W$10/24)),0),IF($X$6,MIN($W$8/24,IF(F25&gt;$W$7/24,MIN($W$8/24,F25)-$W$7/24,0)),0)))</f>
        <v>8.333333333333337E-2</v>
      </c>
      <c r="I25" s="52">
        <f>IF(COUNTIF(F$22:F25,"&gt;0")=7,MAX(0,F25-H25),IF(F25&gt;$W$8/24,F25-$W$8/24,0))</f>
        <v>0</v>
      </c>
      <c r="J25" s="53"/>
      <c r="K25" s="53"/>
      <c r="L25" s="53"/>
      <c r="M25" s="6"/>
      <c r="N25" s="3" t="s">
        <v>71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s="5" customFormat="1" ht="24" customHeight="1" x14ac:dyDescent="0.35">
      <c r="A26" s="17">
        <f t="shared" si="6"/>
        <v>42748</v>
      </c>
      <c r="B26" s="18">
        <v>0.5</v>
      </c>
      <c r="C26" s="19"/>
      <c r="D26" s="18">
        <v>4.1666666666666664E-2</v>
      </c>
      <c r="E26" s="13"/>
      <c r="F26" s="50">
        <f t="shared" si="7"/>
        <v>0.54166666666666674</v>
      </c>
      <c r="G26" s="51">
        <f t="shared" si="8"/>
        <v>0.33333333333333331</v>
      </c>
      <c r="H26" s="51">
        <f>IF(COUNTIF(F$22:F26,"&gt;0")=7,MIN(F26,$W$7/24),MAX(IF($X$9,MAX(0,MIN($W$8/24,SUM(G$21:G25)+MIN($W$8/24,F26)-$W$10/24)),0),IF($X$6,MIN($W$8/24,IF(F26&gt;$W$7/24,MIN($W$8/24,F26)-$W$7/24,0)),0)))</f>
        <v>0.16666666666666669</v>
      </c>
      <c r="I26" s="52">
        <f>IF(COUNTIF(F$22:F26,"&gt;0")=7,MAX(0,F26-H26),IF(F26&gt;$W$8/24,F26-$W$8/24,0))</f>
        <v>4.1666666666666741E-2</v>
      </c>
      <c r="J26" s="53"/>
      <c r="K26" s="53"/>
      <c r="L26" s="53"/>
      <c r="M26" s="6"/>
      <c r="N26" s="3" t="s">
        <v>72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s="5" customFormat="1" ht="24" customHeight="1" x14ac:dyDescent="0.35">
      <c r="A27" s="17">
        <f t="shared" si="6"/>
        <v>42749</v>
      </c>
      <c r="B27" s="18">
        <v>0.5</v>
      </c>
      <c r="C27" s="19"/>
      <c r="D27" s="18">
        <v>4.1666666666666664E-2</v>
      </c>
      <c r="E27" s="13"/>
      <c r="F27" s="50">
        <f t="shared" si="7"/>
        <v>0.54166666666666674</v>
      </c>
      <c r="G27" s="51">
        <f t="shared" si="8"/>
        <v>0</v>
      </c>
      <c r="H27" s="51">
        <f>IF(COUNTIF(F$22:F27,"&gt;0")=7,MIN(F27,$W$7/24),MAX(IF($X$9,MAX(0,MIN($W$8/24,SUM(G$21:G26)+MIN($W$8/24,F27)-$W$10/24)),0),IF($X$6,MIN($W$8/24,IF(F27&gt;$W$7/24,MIN($W$8/24,F27)-$W$7/24,0)),0)))</f>
        <v>0.49999999999999978</v>
      </c>
      <c r="I27" s="52">
        <f>IF(COUNTIF(F$22:F27,"&gt;0")=7,MAX(0,F27-H27),IF(F27&gt;$W$8/24,F27-$W$8/24,0))</f>
        <v>4.1666666666666741E-2</v>
      </c>
      <c r="J27" s="53"/>
      <c r="K27" s="53"/>
      <c r="L27" s="53"/>
      <c r="M27" s="6"/>
      <c r="N27" s="10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s="5" customFormat="1" ht="24" customHeight="1" x14ac:dyDescent="0.35">
      <c r="A28" s="17">
        <f t="shared" si="6"/>
        <v>42750</v>
      </c>
      <c r="B28" s="18">
        <v>0.5</v>
      </c>
      <c r="C28" s="19"/>
      <c r="D28" s="18">
        <v>4.1666666666666664E-2</v>
      </c>
      <c r="E28" s="13"/>
      <c r="F28" s="50">
        <f t="shared" si="7"/>
        <v>0.54166666666666674</v>
      </c>
      <c r="G28" s="51">
        <f t="shared" si="8"/>
        <v>0</v>
      </c>
      <c r="H28" s="51">
        <f>IF(COUNTIF(F$22:F28,"&gt;0")=7,MIN(F28,$W$7/24),MAX(IF($X$9,MAX(0,MIN($W$8/24,SUM(G$21:G27)+MIN($W$8/24,F28)-$W$10/24)),0),IF($X$6,MIN($W$8/24,IF(F28&gt;$W$7/24,MIN($W$8/24,F28)-$W$7/24,0)),0)))</f>
        <v>0.33333333333333331</v>
      </c>
      <c r="I28" s="52">
        <f>IF(COUNTIF(F$22:F28,"&gt;0")=7,MAX(0,F28-H28),IF(F28&gt;$W$8/24,F28-$W$8/24,0))</f>
        <v>0.20833333333333343</v>
      </c>
      <c r="J28" s="53"/>
      <c r="K28" s="53"/>
      <c r="L28" s="53"/>
      <c r="M28" s="6"/>
      <c r="N28" s="7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s="5" customFormat="1" ht="18" customHeight="1" x14ac:dyDescent="0.35">
      <c r="A29" s="13"/>
      <c r="B29" s="13"/>
      <c r="C29" s="13"/>
      <c r="D29" s="13"/>
      <c r="E29" s="13"/>
      <c r="F29" s="14" t="s">
        <v>18</v>
      </c>
      <c r="G29" s="54">
        <f t="shared" ref="G29:L29" si="9">SUM(G22:G28)</f>
        <v>1.6666666666666665</v>
      </c>
      <c r="H29" s="59">
        <f t="shared" si="9"/>
        <v>1.5416666666666665</v>
      </c>
      <c r="I29" s="59">
        <f t="shared" si="9"/>
        <v>0.5833333333333337</v>
      </c>
      <c r="J29" s="54">
        <f t="shared" si="9"/>
        <v>0</v>
      </c>
      <c r="K29" s="54">
        <f t="shared" si="9"/>
        <v>0</v>
      </c>
      <c r="L29" s="54">
        <f t="shared" si="9"/>
        <v>0</v>
      </c>
      <c r="M29" s="6"/>
      <c r="N29" s="3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1" spans="1:25" ht="18" customHeight="1" x14ac:dyDescent="0.35">
      <c r="F31" s="14" t="s">
        <v>54</v>
      </c>
      <c r="G31" s="55">
        <f t="shared" ref="G31:L31" si="10">G20+G29</f>
        <v>3.333333333333333</v>
      </c>
      <c r="H31" s="55">
        <f t="shared" si="10"/>
        <v>3.083333333333333</v>
      </c>
      <c r="I31" s="55">
        <f t="shared" si="10"/>
        <v>1.1666666666666674</v>
      </c>
      <c r="J31" s="55">
        <f t="shared" si="10"/>
        <v>0</v>
      </c>
      <c r="K31" s="55">
        <f t="shared" si="10"/>
        <v>0</v>
      </c>
      <c r="L31" s="55">
        <f t="shared" si="10"/>
        <v>0</v>
      </c>
    </row>
    <row r="32" spans="1:25" s="5" customFormat="1" ht="18" customHeight="1" x14ac:dyDescent="0.35">
      <c r="A32" s="13"/>
      <c r="B32" s="13"/>
      <c r="C32" s="13"/>
      <c r="D32" s="13"/>
      <c r="E32" s="13"/>
      <c r="F32" s="14" t="s">
        <v>17</v>
      </c>
      <c r="G32" s="23">
        <v>15</v>
      </c>
      <c r="H32" s="24">
        <f>1.5*G32</f>
        <v>22.5</v>
      </c>
      <c r="I32" s="24">
        <f>2*G32</f>
        <v>30</v>
      </c>
      <c r="J32" s="23">
        <v>15</v>
      </c>
      <c r="K32" s="23">
        <v>15</v>
      </c>
      <c r="L32" s="23">
        <v>15</v>
      </c>
      <c r="M32" s="6"/>
      <c r="N32" s="3" t="s">
        <v>46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s="5" customFormat="1" ht="18" customHeight="1" x14ac:dyDescent="0.35">
      <c r="A33" s="13"/>
      <c r="B33" s="13"/>
      <c r="C33" s="13"/>
      <c r="D33" s="13"/>
      <c r="E33" s="13"/>
      <c r="F33" s="14" t="s">
        <v>26</v>
      </c>
      <c r="G33" s="42">
        <f t="shared" ref="G33:L33" si="11">ROUND(G32*G31*24,2)</f>
        <v>1200</v>
      </c>
      <c r="H33" s="42">
        <f t="shared" si="11"/>
        <v>1665</v>
      </c>
      <c r="I33" s="42">
        <f t="shared" si="11"/>
        <v>840</v>
      </c>
      <c r="J33" s="42">
        <f t="shared" si="11"/>
        <v>0</v>
      </c>
      <c r="K33" s="42">
        <f t="shared" si="11"/>
        <v>0</v>
      </c>
      <c r="L33" s="42">
        <f t="shared" si="11"/>
        <v>0</v>
      </c>
      <c r="M33" s="6"/>
      <c r="N33" s="3" t="s">
        <v>46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25.5" customHeight="1" x14ac:dyDescent="0.35">
      <c r="A34" s="62"/>
      <c r="B34" s="62"/>
      <c r="C34" s="62"/>
      <c r="D34" s="41"/>
      <c r="N34" s="4"/>
    </row>
    <row r="35" spans="1:25" x14ac:dyDescent="0.35">
      <c r="A35" s="63" t="s">
        <v>4</v>
      </c>
      <c r="B35" s="63"/>
      <c r="C35" s="63"/>
      <c r="D35" s="25" t="s">
        <v>0</v>
      </c>
      <c r="N35" s="4"/>
    </row>
    <row r="36" spans="1:25" ht="15.5" x14ac:dyDescent="0.35">
      <c r="A36" s="39"/>
      <c r="B36" s="39"/>
      <c r="C36" s="39"/>
      <c r="D36" s="40"/>
      <c r="J36" s="26" t="s">
        <v>27</v>
      </c>
      <c r="K36" s="64">
        <f>SUM(G33:L33)</f>
        <v>3705</v>
      </c>
      <c r="L36" s="64"/>
      <c r="N36" s="3" t="s">
        <v>46</v>
      </c>
    </row>
    <row r="37" spans="1:25" ht="25.5" customHeight="1" x14ac:dyDescent="0.35">
      <c r="A37" s="62"/>
      <c r="B37" s="62"/>
      <c r="C37" s="62"/>
      <c r="D37" s="41"/>
      <c r="H37" s="2"/>
      <c r="I37" s="2"/>
      <c r="J37" s="2"/>
      <c r="K37" s="2"/>
      <c r="L37" s="2"/>
    </row>
    <row r="38" spans="1:25" x14ac:dyDescent="0.35">
      <c r="A38" s="63" t="s">
        <v>5</v>
      </c>
      <c r="B38" s="63"/>
      <c r="C38" s="63"/>
      <c r="D38" s="25" t="s">
        <v>0</v>
      </c>
    </row>
  </sheetData>
  <mergeCells count="11">
    <mergeCell ref="G8:H8"/>
    <mergeCell ref="V1:X1"/>
    <mergeCell ref="N2:T2"/>
    <mergeCell ref="G4:L4"/>
    <mergeCell ref="V5:X5"/>
    <mergeCell ref="G6:L6"/>
    <mergeCell ref="A34:C34"/>
    <mergeCell ref="A35:C35"/>
    <mergeCell ref="K36:L36"/>
    <mergeCell ref="A37:C37"/>
    <mergeCell ref="A38:C38"/>
  </mergeCells>
  <conditionalFormatting sqref="N4:T9">
    <cfRule type="expression" dxfId="1" priority="1">
      <formula>ISNUMBER(MATCH(N4,$A$13:$A$28,0))</formula>
    </cfRule>
    <cfRule type="expression" dxfId="0" priority="2">
      <formula>MONTH(N4)&lt;&gt;MONTH($N$2)</formula>
    </cfRule>
  </conditionalFormatting>
  <dataValidations count="2">
    <dataValidation type="list" allowBlank="1" showInputMessage="1" showErrorMessage="1" sqref="W6 W9" xr:uid="{00000000-0002-0000-0300-000000000000}">
      <formula1>$Y$5:$Y$6</formula1>
    </dataValidation>
    <dataValidation type="time" allowBlank="1" showInputMessage="1" showErrorMessage="1" errorTitle="Incorrect Time Format" error="Please use the following format for entering the time: 12:00 AM" sqref="B22:B28 D22:D28 B13:B19 D13:D19" xr:uid="{00000000-0002-0000-0300-000001000000}">
      <formula1>0</formula1>
      <formula2>0.999988425925926</formula2>
    </dataValidation>
  </dataValidations>
  <printOptions horizontalCentered="1"/>
  <pageMargins left="0.5" right="0.5" top="0.5" bottom="0.75" header="0.5" footer="0.4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Biweekly</vt:lpstr>
      <vt:lpstr>Biweekly_hmm</vt:lpstr>
      <vt:lpstr>Biweekly_CA</vt:lpstr>
      <vt:lpstr>Biweekly_hmm_CA</vt:lpstr>
      <vt:lpstr>Biweekly!Print_Area</vt:lpstr>
      <vt:lpstr>Biweekly_CA!Print_Area</vt:lpstr>
      <vt:lpstr>Biweekly_hmm!Print_Area</vt:lpstr>
      <vt:lpstr>Biweekly_hmm_CA!Print_Area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Biweekly Timecard Calculator</dc:title>
  <dc:creator>Vertex42.com</dc:creator>
  <dc:description>(c) 2010-2014 Vertex42 LLC. All Rights Reserved.</dc:description>
  <cp:lastModifiedBy>SnoopyYam</cp:lastModifiedBy>
  <cp:lastPrinted>2014-04-22T18:08:08Z</cp:lastPrinted>
  <dcterms:created xsi:type="dcterms:W3CDTF">2003-11-23T07:57:29Z</dcterms:created>
  <dcterms:modified xsi:type="dcterms:W3CDTF">2022-04-15T07:56:34Z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3.0.2</vt:lpwstr>
  </property>
</Properties>
</file>