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tabRatio="554"/>
  </bookViews>
  <sheets>
    <sheet name="Calculator" sheetId="7" r:id="rId1"/>
    <sheet name="Charts" sheetId="2" r:id="rId2"/>
    <sheet name="Calculations" sheetId="1" state="hidden" r:id="rId3"/>
  </sheets>
  <definedNames>
    <definedName name="_xlnm.Print_Area" localSheetId="0">Calculator!$B$1:$G$45</definedName>
    <definedName name="_xlnm.Print_Area" localSheetId="1">Charts!$A$1:$X$84</definedName>
    <definedName name="_xlnm.Print_Titles" localSheetId="1">Charts!$1:$2</definedName>
    <definedName name="valuevx">42.314159</definedName>
    <definedName name="vertex42_copyright" hidden="1">"© 2009-2017 Vertex42 LLC"</definedName>
    <definedName name="vertex42_id" hidden="1">"bmi-chart.xlsx"</definedName>
    <definedName name="vertex42_title" hidden="1">"Body Mass Index (BMI) Chart and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7" l="1"/>
  <c r="D17" i="7"/>
  <c r="D16" i="7"/>
  <c r="C16" i="7"/>
  <c r="D15" i="7"/>
  <c r="C10" i="7"/>
  <c r="D19" i="7" s="1"/>
  <c r="D8" i="7"/>
  <c r="D7" i="7"/>
  <c r="D5" i="7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0" i="1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 l="1"/>
  <c r="X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E10" i="2"/>
  <c r="C1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11" i="2"/>
  <c r="C9" i="2"/>
  <c r="E11" i="1"/>
  <c r="E13" i="1"/>
  <c r="E14" i="1"/>
  <c r="E17" i="1"/>
  <c r="E18" i="1"/>
  <c r="E25" i="1"/>
  <c r="E26" i="1"/>
  <c r="E27" i="1"/>
  <c r="E30" i="1"/>
  <c r="E32" i="1"/>
  <c r="E33" i="1"/>
  <c r="E34" i="1"/>
  <c r="E35" i="1"/>
  <c r="E38" i="1"/>
  <c r="M13" i="1"/>
  <c r="M21" i="1"/>
  <c r="M23" i="1"/>
  <c r="M28" i="1"/>
  <c r="M29" i="1"/>
  <c r="M31" i="1"/>
  <c r="M32" i="1"/>
  <c r="M37" i="1"/>
  <c r="N12" i="1"/>
  <c r="N13" i="1"/>
  <c r="N15" i="1"/>
  <c r="N17" i="1"/>
  <c r="N21" i="1"/>
  <c r="N24" i="1"/>
  <c r="N25" i="1"/>
  <c r="N26" i="1"/>
  <c r="N28" i="1"/>
  <c r="N29" i="1"/>
  <c r="N31" i="1"/>
  <c r="N33" i="1"/>
  <c r="N34" i="1"/>
  <c r="N36" i="1"/>
  <c r="N37" i="1"/>
  <c r="N10" i="1"/>
  <c r="B38" i="1"/>
  <c r="C38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E10" i="1"/>
  <c r="E12" i="1"/>
  <c r="E15" i="1"/>
  <c r="E19" i="1"/>
  <c r="E20" i="1"/>
  <c r="E21" i="1"/>
  <c r="E22" i="1"/>
  <c r="E23" i="1"/>
  <c r="E24" i="1"/>
  <c r="E28" i="1"/>
  <c r="E29" i="1"/>
  <c r="E31" i="1"/>
  <c r="E36" i="1"/>
  <c r="E37" i="1"/>
  <c r="N11" i="1"/>
  <c r="N14" i="1"/>
  <c r="N16" i="1"/>
  <c r="N18" i="1"/>
  <c r="N19" i="1"/>
  <c r="N20" i="1"/>
  <c r="N22" i="1"/>
  <c r="N23" i="1"/>
  <c r="N27" i="1"/>
  <c r="N30" i="1"/>
  <c r="N32" i="1"/>
  <c r="N35" i="1"/>
  <c r="N38" i="1"/>
  <c r="M10" i="1"/>
  <c r="M12" i="1"/>
  <c r="M15" i="1"/>
  <c r="M20" i="1"/>
  <c r="M22" i="1"/>
  <c r="M27" i="1"/>
  <c r="M36" i="1"/>
  <c r="D6" i="1"/>
  <c r="D5" i="1"/>
  <c r="D13" i="1" l="1"/>
  <c r="D25" i="1"/>
  <c r="D38" i="1"/>
  <c r="D29" i="1"/>
  <c r="D31" i="1"/>
  <c r="D15" i="1"/>
  <c r="D35" i="1"/>
  <c r="D27" i="1"/>
  <c r="D19" i="1"/>
  <c r="D30" i="1"/>
  <c r="D26" i="1"/>
  <c r="D24" i="1"/>
  <c r="M30" i="1"/>
  <c r="D32" i="1"/>
  <c r="D20" i="1"/>
  <c r="M19" i="1"/>
  <c r="M33" i="1"/>
  <c r="M25" i="1"/>
  <c r="M17" i="1"/>
  <c r="M24" i="1"/>
  <c r="M16" i="1"/>
  <c r="M14" i="1"/>
  <c r="D11" i="1"/>
  <c r="M35" i="1"/>
  <c r="E16" i="1"/>
  <c r="D14" i="1"/>
  <c r="M11" i="1"/>
  <c r="D36" i="1"/>
  <c r="D17" i="1"/>
  <c r="D23" i="1"/>
  <c r="D16" i="1"/>
  <c r="M38" i="1"/>
  <c r="M34" i="1"/>
  <c r="M26" i="1"/>
  <c r="M18" i="1"/>
  <c r="D28" i="1"/>
  <c r="D21" i="1"/>
  <c r="D10" i="1"/>
  <c r="D34" i="1"/>
  <c r="D12" i="1"/>
  <c r="D37" i="1"/>
  <c r="D33" i="1"/>
  <c r="D22" i="1"/>
  <c r="D18" i="1"/>
</calcChain>
</file>

<file path=xl/sharedStrings.xml><?xml version="1.0" encoding="utf-8"?>
<sst xmlns="http://schemas.openxmlformats.org/spreadsheetml/2006/main" count="98" uniqueCount="84">
  <si>
    <t>Height</t>
  </si>
  <si>
    <t>Normal</t>
  </si>
  <si>
    <t>Inches</t>
  </si>
  <si>
    <t>BMI 18.5</t>
  </si>
  <si>
    <t>BMI 25</t>
  </si>
  <si>
    <t>by Vertex42.com</t>
  </si>
  <si>
    <t>Label</t>
  </si>
  <si>
    <t>Meters</t>
  </si>
  <si>
    <t>kg</t>
  </si>
  <si>
    <t>lbs</t>
  </si>
  <si>
    <t>=</t>
  </si>
  <si>
    <t xml:space="preserve">= </t>
  </si>
  <si>
    <t>http://www.cdc.gov/healthyweight/assessing/bmi/adult_bmi/index.html</t>
  </si>
  <si>
    <t>© 2009 Vertex42 LLC</t>
  </si>
  <si>
    <t>References</t>
  </si>
  <si>
    <t>BMI Formula</t>
  </si>
  <si>
    <t>Weight Conversion</t>
  </si>
  <si>
    <t>http://www.halls.md/body-mass-index/bmirefs.htm</t>
  </si>
  <si>
    <t>BMI 30</t>
  </si>
  <si>
    <t>For area chart</t>
  </si>
  <si>
    <t>Over</t>
  </si>
  <si>
    <t>Major</t>
  </si>
  <si>
    <t>Minor</t>
  </si>
  <si>
    <t>Vertical Gridlines</t>
  </si>
  <si>
    <t>Horizontal Gridlines</t>
  </si>
  <si>
    <t>BMI Chart Calculations</t>
  </si>
  <si>
    <t>BMI 22</t>
  </si>
  <si>
    <t>BMI 27</t>
  </si>
  <si>
    <t>BMI 35</t>
  </si>
  <si>
    <t>BMI 40</t>
  </si>
  <si>
    <t>(kg)</t>
  </si>
  <si>
    <t xml:space="preserve"> WEIGHT</t>
  </si>
  <si>
    <t>http://www.cdc.gov/nchs/about/major/nhanes/growthcharts/charts.htm</t>
  </si>
  <si>
    <t>Note: BMI values rounded to the nearest whole number. BMI categories based on CDC (Centers for Disease Control and Prevention) criteria.</t>
  </si>
  <si>
    <t>[42]</t>
  </si>
  <si>
    <t>Weight</t>
  </si>
  <si>
    <t>BMI</t>
  </si>
  <si>
    <t>Below 18.5</t>
  </si>
  <si>
    <t>Underweight</t>
  </si>
  <si>
    <t>25 - 29.9</t>
  </si>
  <si>
    <t>Overweight</t>
  </si>
  <si>
    <t>Obese</t>
  </si>
  <si>
    <t>BMI Calculator</t>
  </si>
  <si>
    <t>Body Mass Index (BMI) Table for Adults</t>
  </si>
  <si>
    <t>Body Mass Index (BMI) Charts</t>
  </si>
  <si>
    <t>Men &amp; Women</t>
  </si>
  <si>
    <t xml:space="preserve"> Obese  &gt;30</t>
  </si>
  <si>
    <t xml:space="preserve"> Overweight  25-30</t>
  </si>
  <si>
    <t xml:space="preserve"> Normal  18.5-25</t>
  </si>
  <si>
    <t xml:space="preserve"> Underweight  &lt;18.5</t>
  </si>
  <si>
    <t>Under</t>
  </si>
  <si>
    <t>Actual</t>
  </si>
  <si>
    <t>Y-Value</t>
  </si>
  <si>
    <t>Units</t>
  </si>
  <si>
    <t>BMI = Weight[kg] / ( Height[m] x Height[m] ) = 703.07 x Weight[lb] / ( Height[in] x Height[in] )</t>
  </si>
  <si>
    <t>W = (BMI*H^2)/703.07, W in pounds, H in inches</t>
  </si>
  <si>
    <t>BMI = 703.07*W/H^2</t>
  </si>
  <si>
    <t>BMI = Weight[kg] / ( Height[m] )^2 = 703.07 x Weight[lb] / ( Height[in] )^2</t>
  </si>
  <si>
    <t>Men</t>
  </si>
  <si>
    <t>Women</t>
  </si>
  <si>
    <t>Status</t>
  </si>
  <si>
    <t>&lt; 20.7</t>
  </si>
  <si>
    <t>&lt; 19.1</t>
  </si>
  <si>
    <t>20.7 - 26.4</t>
  </si>
  <si>
    <t>19.1 - 25.8</t>
  </si>
  <si>
    <t>26.4 - 27.8</t>
  </si>
  <si>
    <t>25.8 - 27.3</t>
  </si>
  <si>
    <t>27.8 - 31.1</t>
  </si>
  <si>
    <t>27.3 - 32.3</t>
  </si>
  <si>
    <t>&gt; 31.1</t>
  </si>
  <si>
    <t>&gt; 32.3</t>
  </si>
  <si>
    <t>NHANES II Definitions for BMI</t>
  </si>
  <si>
    <t>Gender</t>
  </si>
  <si>
    <t>Male</t>
  </si>
  <si>
    <t>Marginally Overweight</t>
  </si>
  <si>
    <t>n/a</t>
  </si>
  <si>
    <t xml:space="preserve">30 &amp; Above </t>
  </si>
  <si>
    <t>18.5 - 24.9</t>
  </si>
  <si>
    <t>CDC Definition</t>
  </si>
  <si>
    <t>Formula</t>
  </si>
  <si>
    <t>Your BMI</t>
  </si>
  <si>
    <r>
      <t xml:space="preserve">HEIGHT </t>
    </r>
    <r>
      <rPr>
        <sz val="11"/>
        <rFont val="Arial"/>
        <family val="2"/>
        <scheme val="minor"/>
      </rPr>
      <t>in feet/inches and centimeters</t>
    </r>
  </si>
  <si>
    <t>Metric</t>
  </si>
  <si>
    <t>NHANES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</si>
</sst>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1" x14ac:knownFonts="1">
    <font>
      <sz val="10"/>
      <name val="Arial"/>
      <family val="2"/>
    </font>
    <font>
      <b/>
      <sz val="10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u/>
      <sz val="10"/>
      <color indexed="12"/>
      <name val="Tahom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2"/>
      <scheme val="minor"/>
    </font>
    <font>
      <b/>
      <sz val="16"/>
      <color theme="0"/>
      <name val="Arial"/>
      <family val="2"/>
      <scheme val="minor"/>
    </font>
    <font>
      <u/>
      <sz val="8"/>
      <color theme="1" tint="0.499984740745262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b/>
      <sz val="10"/>
      <color rgb="FF3BC372"/>
      <name val="Arial"/>
      <family val="2"/>
      <scheme val="minor"/>
    </font>
    <font>
      <b/>
      <sz val="10"/>
      <color rgb="FFE89F0E"/>
      <name val="Arial"/>
      <family val="2"/>
      <scheme val="minor"/>
    </font>
    <font>
      <b/>
      <sz val="10"/>
      <color rgb="FFC1533D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b/>
      <sz val="14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u/>
      <sz val="8"/>
      <color theme="0" tint="-0.34998626667073579"/>
      <name val="Arial"/>
      <family val="2"/>
      <scheme val="minor"/>
    </font>
    <font>
      <b/>
      <sz val="11"/>
      <color theme="1" tint="0.249977111117893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sz val="11"/>
      <color theme="1" tint="0.249977111117893"/>
      <name val="Arial"/>
      <family val="2"/>
      <scheme val="minor"/>
    </font>
    <font>
      <b/>
      <sz val="10"/>
      <color theme="7" tint="-0.499984740745262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theme="5" tint="-0.499984740745262"/>
      <name val="Arial Narrow"/>
      <family val="2"/>
    </font>
    <font>
      <b/>
      <sz val="10"/>
      <color theme="4" tint="-0.499984740745262"/>
      <name val="Arial Narrow"/>
      <family val="2"/>
    </font>
    <font>
      <b/>
      <sz val="10"/>
      <color theme="4" tint="-0.24997711111789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theme="7" tint="-0.249977111117893"/>
      <name val="Arial"/>
      <family val="2"/>
      <scheme val="minor"/>
    </font>
    <font>
      <b/>
      <sz val="24"/>
      <color theme="1" tint="0.249977111117893"/>
      <name val="Arial"/>
      <family val="2"/>
      <scheme val="minor"/>
    </font>
    <font>
      <b/>
      <sz val="10"/>
      <color rgb="FFE6AF00"/>
      <name val="Arial"/>
      <family val="2"/>
      <scheme val="minor"/>
    </font>
    <font>
      <sz val="8"/>
      <name val="Arial"/>
      <family val="2"/>
      <scheme val="minor"/>
    </font>
    <font>
      <b/>
      <sz val="18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sz val="16"/>
      <color theme="1" tint="0.249977111117893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8"/>
      <color theme="0" tint="-0.14999847407452621"/>
      <name val="Arial"/>
      <family val="2"/>
      <scheme val="minor"/>
    </font>
    <font>
      <sz val="10"/>
      <color theme="0" tint="-0.14999847407452621"/>
      <name val="Arial"/>
      <family val="2"/>
      <scheme val="minor"/>
    </font>
    <font>
      <b/>
      <sz val="22"/>
      <color theme="1" tint="0.249977111117893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9" fillId="0" borderId="0" xfId="0" applyFont="1" applyProtection="1"/>
    <xf numFmtId="0" fontId="4" fillId="0" borderId="0" xfId="0" applyFont="1" applyFill="1" applyBorder="1" applyAlignment="1">
      <alignment horizontal="right"/>
    </xf>
    <xf numFmtId="0" fontId="5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8" fillId="0" borderId="0" xfId="1" applyFont="1" applyAlignment="1" applyProtection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10" fillId="0" borderId="0" xfId="0" applyFont="1"/>
    <xf numFmtId="0" fontId="0" fillId="0" borderId="0" xfId="0" quotePrefix="1"/>
    <xf numFmtId="2" fontId="0" fillId="0" borderId="0" xfId="0" applyNumberForma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0" fillId="0" borderId="0" xfId="0" applyFill="1"/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/>
    <xf numFmtId="0" fontId="18" fillId="0" borderId="0" xfId="1" applyFont="1" applyBorder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7" fillId="0" borderId="0" xfId="0" applyFont="1" applyFill="1" applyBorder="1" applyAlignment="1" applyProtection="1">
      <alignment horizontal="right" vertical="top"/>
    </xf>
    <xf numFmtId="0" fontId="28" fillId="5" borderId="0" xfId="0" applyFont="1" applyFill="1" applyBorder="1" applyAlignment="1" applyProtection="1">
      <alignment vertical="center"/>
    </xf>
    <xf numFmtId="0" fontId="26" fillId="5" borderId="0" xfId="0" applyFont="1" applyFill="1" applyBorder="1" applyAlignment="1" applyProtection="1">
      <alignment vertical="center"/>
    </xf>
    <xf numFmtId="0" fontId="26" fillId="0" borderId="0" xfId="0" applyFont="1" applyFill="1" applyBorder="1" applyAlignment="1" applyProtection="1">
      <alignment vertical="center"/>
    </xf>
    <xf numFmtId="0" fontId="30" fillId="0" borderId="0" xfId="1" applyFont="1" applyBorder="1" applyAlignment="1" applyProtection="1">
      <alignment vertical="top"/>
    </xf>
    <xf numFmtId="0" fontId="27" fillId="0" borderId="0" xfId="0" applyFont="1" applyFill="1" applyBorder="1" applyAlignment="1" applyProtection="1">
      <alignment vertical="top"/>
    </xf>
    <xf numFmtId="0" fontId="27" fillId="0" borderId="0" xfId="0" applyFont="1" applyAlignment="1" applyProtection="1">
      <alignment vertical="top"/>
    </xf>
    <xf numFmtId="0" fontId="23" fillId="4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>
      <alignment vertical="center"/>
    </xf>
    <xf numFmtId="0" fontId="18" fillId="0" borderId="0" xfId="1" applyFont="1" applyFill="1" applyBorder="1" applyAlignment="1" applyProtection="1">
      <alignment vertical="center"/>
    </xf>
    <xf numFmtId="0" fontId="25" fillId="4" borderId="0" xfId="0" applyFont="1" applyFill="1" applyAlignment="1" applyProtection="1">
      <alignment horizontal="left" vertical="center" indent="1"/>
    </xf>
    <xf numFmtId="0" fontId="23" fillId="4" borderId="0" xfId="0" applyFont="1" applyFill="1" applyBorder="1" applyAlignment="1" applyProtection="1">
      <alignment horizontal="left" vertical="center" indent="1"/>
    </xf>
    <xf numFmtId="0" fontId="31" fillId="9" borderId="0" xfId="0" applyFont="1" applyFill="1" applyAlignment="1" applyProtection="1">
      <alignment horizontal="left" vertical="center" indent="1"/>
    </xf>
    <xf numFmtId="0" fontId="31" fillId="9" borderId="0" xfId="0" applyFont="1" applyFill="1" applyAlignment="1" applyProtection="1">
      <alignment vertical="center"/>
    </xf>
    <xf numFmtId="0" fontId="31" fillId="9" borderId="0" xfId="0" applyFont="1" applyFill="1" applyAlignment="1" applyProtection="1">
      <alignment horizontal="left" vertical="center"/>
    </xf>
    <xf numFmtId="0" fontId="34" fillId="0" borderId="0" xfId="0" applyFont="1" applyAlignment="1" applyProtection="1">
      <alignment vertical="center"/>
    </xf>
    <xf numFmtId="0" fontId="29" fillId="5" borderId="0" xfId="0" applyFont="1" applyFill="1" applyBorder="1" applyAlignment="1" applyProtection="1">
      <alignment horizontal="center" vertical="center"/>
      <protection locked="0"/>
    </xf>
    <xf numFmtId="0" fontId="35" fillId="13" borderId="0" xfId="0" applyFont="1" applyFill="1" applyBorder="1" applyAlignment="1">
      <alignment horizontal="left" vertical="center"/>
    </xf>
    <xf numFmtId="0" fontId="36" fillId="14" borderId="0" xfId="0" applyFont="1" applyFill="1" applyBorder="1" applyAlignment="1">
      <alignment vertical="center"/>
    </xf>
    <xf numFmtId="0" fontId="37" fillId="12" borderId="0" xfId="0" applyFont="1" applyFill="1" applyBorder="1" applyAlignment="1">
      <alignment vertical="center"/>
    </xf>
    <xf numFmtId="0" fontId="38" fillId="7" borderId="0" xfId="0" applyFont="1" applyFill="1" applyBorder="1" applyAlignment="1">
      <alignment vertical="center"/>
    </xf>
    <xf numFmtId="0" fontId="29" fillId="5" borderId="14" xfId="0" applyFont="1" applyFill="1" applyBorder="1" applyAlignment="1" applyProtection="1">
      <alignment horizontal="center" vertical="center"/>
      <protection locked="0"/>
    </xf>
    <xf numFmtId="0" fontId="29" fillId="9" borderId="7" xfId="0" applyFont="1" applyFill="1" applyBorder="1" applyAlignment="1" applyProtection="1">
      <alignment vertical="center"/>
    </xf>
    <xf numFmtId="0" fontId="29" fillId="9" borderId="8" xfId="0" applyFont="1" applyFill="1" applyBorder="1" applyAlignment="1" applyProtection="1">
      <alignment vertical="center"/>
    </xf>
    <xf numFmtId="0" fontId="29" fillId="9" borderId="9" xfId="0" applyFont="1" applyFill="1" applyBorder="1" applyAlignment="1" applyProtection="1">
      <alignment vertical="center"/>
    </xf>
    <xf numFmtId="0" fontId="29" fillId="9" borderId="6" xfId="0" applyFont="1" applyFill="1" applyBorder="1" applyAlignment="1" applyProtection="1">
      <alignment horizontal="right" vertical="center" indent="1"/>
    </xf>
    <xf numFmtId="0" fontId="29" fillId="9" borderId="0" xfId="0" applyFont="1" applyFill="1" applyBorder="1" applyAlignment="1" applyProtection="1">
      <alignment horizontal="left" vertical="center" indent="1"/>
    </xf>
    <xf numFmtId="0" fontId="29" fillId="9" borderId="10" xfId="0" applyFont="1" applyFill="1" applyBorder="1" applyAlignment="1" applyProtection="1">
      <alignment horizontal="left" vertical="center" indent="1"/>
    </xf>
    <xf numFmtId="0" fontId="29" fillId="9" borderId="6" xfId="0" applyFont="1" applyFill="1" applyBorder="1" applyAlignment="1" applyProtection="1">
      <alignment horizontal="right" vertical="center"/>
    </xf>
    <xf numFmtId="0" fontId="29" fillId="9" borderId="0" xfId="0" applyFont="1" applyFill="1" applyBorder="1" applyAlignment="1" applyProtection="1">
      <alignment horizontal="center" vertical="center"/>
    </xf>
    <xf numFmtId="0" fontId="32" fillId="9" borderId="6" xfId="0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29" fillId="9" borderId="0" xfId="0" applyFont="1" applyFill="1" applyBorder="1" applyAlignment="1" applyProtection="1">
      <alignment vertical="center"/>
    </xf>
    <xf numFmtId="0" fontId="17" fillId="15" borderId="11" xfId="0" applyFont="1" applyFill="1" applyBorder="1" applyAlignment="1" applyProtection="1">
      <alignment horizontal="right" vertical="center"/>
    </xf>
    <xf numFmtId="164" fontId="17" fillId="15" borderId="12" xfId="0" applyNumberFormat="1" applyFont="1" applyFill="1" applyBorder="1" applyAlignment="1" applyProtection="1">
      <alignment horizontal="center" vertical="center"/>
    </xf>
    <xf numFmtId="164" fontId="17" fillId="15" borderId="12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33" fillId="4" borderId="0" xfId="0" applyFont="1" applyFill="1" applyAlignment="1" applyProtection="1">
      <alignment horizontal="left" indent="1"/>
    </xf>
    <xf numFmtId="0" fontId="26" fillId="4" borderId="0" xfId="0" applyFont="1" applyFill="1" applyAlignment="1" applyProtection="1">
      <alignment horizontal="left" vertical="center" indent="1"/>
    </xf>
    <xf numFmtId="0" fontId="19" fillId="4" borderId="0" xfId="0" applyFont="1" applyFill="1" applyBorder="1" applyAlignment="1" applyProtection="1">
      <alignment horizontal="left" vertical="center" indent="1"/>
    </xf>
    <xf numFmtId="0" fontId="24" fillId="4" borderId="0" xfId="0" applyFont="1" applyFill="1" applyAlignment="1" applyProtection="1">
      <alignment horizontal="left" vertical="center" indent="1"/>
    </xf>
    <xf numFmtId="0" fontId="24" fillId="4" borderId="0" xfId="0" applyFont="1" applyFill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Protection="1"/>
    <xf numFmtId="2" fontId="29" fillId="5" borderId="0" xfId="0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</xf>
    <xf numFmtId="0" fontId="39" fillId="0" borderId="0" xfId="0" applyFont="1" applyAlignment="1" applyProtection="1">
      <alignment horizontal="left" vertical="center" indent="1"/>
    </xf>
    <xf numFmtId="0" fontId="39" fillId="0" borderId="0" xfId="0" applyFont="1" applyBorder="1" applyAlignment="1" applyProtection="1">
      <alignment horizontal="left" vertical="center" indent="1"/>
    </xf>
    <xf numFmtId="0" fontId="40" fillId="0" borderId="0" xfId="0" applyFont="1" applyAlignment="1" applyProtection="1">
      <alignment horizontal="left" vertical="center" indent="1"/>
    </xf>
    <xf numFmtId="0" fontId="41" fillId="0" borderId="0" xfId="0" applyFont="1" applyAlignment="1" applyProtection="1">
      <alignment horizontal="left" vertical="center" indent="1"/>
    </xf>
    <xf numFmtId="0" fontId="42" fillId="0" borderId="13" xfId="0" applyFont="1" applyBorder="1" applyAlignment="1" applyProtection="1">
      <alignment horizontal="left" vertical="center" indent="1"/>
    </xf>
    <xf numFmtId="0" fontId="40" fillId="0" borderId="0" xfId="0" applyFont="1" applyBorder="1" applyAlignment="1" applyProtection="1">
      <alignment horizontal="left" vertical="center" indent="1"/>
    </xf>
    <xf numFmtId="0" fontId="40" fillId="0" borderId="0" xfId="0" applyFont="1" applyBorder="1" applyAlignment="1" applyProtection="1">
      <alignment vertical="center"/>
    </xf>
    <xf numFmtId="0" fontId="41" fillId="0" borderId="0" xfId="0" applyFont="1" applyBorder="1" applyAlignment="1" applyProtection="1">
      <alignment horizontal="left" vertical="center" indent="1"/>
    </xf>
    <xf numFmtId="0" fontId="41" fillId="0" borderId="0" xfId="0" applyFont="1" applyBorder="1" applyAlignment="1" applyProtection="1">
      <alignment vertical="center"/>
    </xf>
    <xf numFmtId="0" fontId="43" fillId="0" borderId="13" xfId="0" applyFont="1" applyBorder="1" applyAlignment="1" applyProtection="1">
      <alignment vertical="center"/>
    </xf>
    <xf numFmtId="0" fontId="45" fillId="0" borderId="0" xfId="0" applyFont="1" applyAlignment="1" applyProtection="1">
      <alignment horizontal="left" vertical="center" indent="1"/>
    </xf>
    <xf numFmtId="0" fontId="45" fillId="0" borderId="0" xfId="0" applyFont="1" applyBorder="1" applyAlignment="1" applyProtection="1">
      <alignment horizontal="left" vertical="center" indent="1"/>
    </xf>
    <xf numFmtId="2" fontId="29" fillId="5" borderId="15" xfId="0" applyNumberFormat="1" applyFont="1" applyFill="1" applyBorder="1" applyAlignment="1" applyProtection="1">
      <alignment horizontal="center" vertical="center"/>
      <protection locked="0"/>
    </xf>
    <xf numFmtId="164" fontId="17" fillId="15" borderId="16" xfId="0" applyNumberFormat="1" applyFont="1" applyFill="1" applyBorder="1" applyAlignment="1" applyProtection="1">
      <alignment horizontal="right" vertical="center"/>
    </xf>
    <xf numFmtId="0" fontId="46" fillId="0" borderId="0" xfId="0" applyFont="1" applyAlignment="1" applyProtection="1">
      <alignment vertical="center"/>
    </xf>
    <xf numFmtId="0" fontId="46" fillId="5" borderId="0" xfId="0" applyFont="1" applyFill="1" applyBorder="1" applyAlignment="1" applyProtection="1">
      <alignment vertical="center"/>
    </xf>
    <xf numFmtId="0" fontId="46" fillId="5" borderId="0" xfId="0" applyFont="1" applyFill="1" applyBorder="1" applyAlignment="1" applyProtection="1">
      <alignment horizontal="center" vertical="center"/>
    </xf>
    <xf numFmtId="164" fontId="46" fillId="5" borderId="0" xfId="0" applyNumberFormat="1" applyFont="1" applyFill="1" applyBorder="1" applyAlignment="1" applyProtection="1">
      <alignment horizontal="center" vertical="center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/>
    <xf numFmtId="0" fontId="15" fillId="0" borderId="0" xfId="0" applyFont="1" applyFill="1" applyBorder="1" applyAlignment="1">
      <alignment horizontal="center"/>
    </xf>
    <xf numFmtId="0" fontId="49" fillId="0" borderId="0" xfId="0" applyFont="1" applyBorder="1"/>
    <xf numFmtId="0" fontId="50" fillId="0" borderId="0" xfId="0" applyFont="1" applyFill="1" applyBorder="1"/>
    <xf numFmtId="0" fontId="15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4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vertical="center"/>
    </xf>
    <xf numFmtId="0" fontId="46" fillId="0" borderId="3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46" fillId="0" borderId="3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left" vertical="center"/>
    </xf>
    <xf numFmtId="0" fontId="54" fillId="0" borderId="0" xfId="0" applyNumberFormat="1" applyFont="1" applyFill="1" applyBorder="1" applyAlignment="1">
      <alignment horizontal="center" vertical="center"/>
    </xf>
    <xf numFmtId="164" fontId="55" fillId="0" borderId="0" xfId="0" applyNumberFormat="1" applyFont="1" applyFill="1" applyBorder="1" applyAlignment="1">
      <alignment horizontal="left" vertical="center"/>
    </xf>
    <xf numFmtId="1" fontId="56" fillId="3" borderId="0" xfId="0" applyNumberFormat="1" applyFont="1" applyFill="1" applyBorder="1" applyAlignment="1">
      <alignment horizontal="center" vertical="center"/>
    </xf>
    <xf numFmtId="1" fontId="56" fillId="6" borderId="0" xfId="0" applyNumberFormat="1" applyFont="1" applyFill="1" applyBorder="1" applyAlignment="1">
      <alignment horizontal="center" vertical="center"/>
    </xf>
    <xf numFmtId="0" fontId="27" fillId="0" borderId="0" xfId="0" applyFont="1" applyBorder="1"/>
    <xf numFmtId="0" fontId="57" fillId="0" borderId="0" xfId="0" applyFont="1" applyBorder="1"/>
    <xf numFmtId="0" fontId="5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46" fillId="0" borderId="0" xfId="0" applyFont="1" applyBorder="1"/>
    <xf numFmtId="1" fontId="56" fillId="3" borderId="17" xfId="0" applyNumberFormat="1" applyFont="1" applyFill="1" applyBorder="1" applyAlignment="1">
      <alignment horizontal="center" vertical="center"/>
    </xf>
    <xf numFmtId="1" fontId="56" fillId="3" borderId="18" xfId="0" applyNumberFormat="1" applyFont="1" applyFill="1" applyBorder="1" applyAlignment="1">
      <alignment horizontal="center" vertical="center"/>
    </xf>
    <xf numFmtId="1" fontId="56" fillId="6" borderId="17" xfId="0" applyNumberFormat="1" applyFont="1" applyFill="1" applyBorder="1" applyAlignment="1">
      <alignment horizontal="center" vertical="center"/>
    </xf>
    <xf numFmtId="1" fontId="56" fillId="6" borderId="18" xfId="0" applyNumberFormat="1" applyFont="1" applyFill="1" applyBorder="1" applyAlignment="1">
      <alignment horizontal="center" vertical="center"/>
    </xf>
    <xf numFmtId="1" fontId="58" fillId="3" borderId="18" xfId="0" applyNumberFormat="1" applyFont="1" applyFill="1" applyBorder="1" applyAlignment="1">
      <alignment horizontal="center" vertical="center"/>
    </xf>
    <xf numFmtId="1" fontId="58" fillId="3" borderId="17" xfId="0" applyNumberFormat="1" applyFont="1" applyFill="1" applyBorder="1" applyAlignment="1">
      <alignment horizontal="center" vertical="center"/>
    </xf>
    <xf numFmtId="1" fontId="58" fillId="3" borderId="0" xfId="0" applyNumberFormat="1" applyFont="1" applyFill="1" applyBorder="1" applyAlignment="1">
      <alignment horizontal="center" vertical="center"/>
    </xf>
    <xf numFmtId="1" fontId="58" fillId="6" borderId="17" xfId="0" applyNumberFormat="1" applyFont="1" applyFill="1" applyBorder="1" applyAlignment="1">
      <alignment horizontal="center" vertical="center"/>
    </xf>
    <xf numFmtId="1" fontId="58" fillId="6" borderId="18" xfId="0" applyNumberFormat="1" applyFont="1" applyFill="1" applyBorder="1" applyAlignment="1">
      <alignment horizontal="center" vertical="center"/>
    </xf>
    <xf numFmtId="1" fontId="58" fillId="6" borderId="0" xfId="0" applyNumberFormat="1" applyFont="1" applyFill="1" applyBorder="1" applyAlignment="1">
      <alignment horizontal="center" vertical="center"/>
    </xf>
    <xf numFmtId="0" fontId="59" fillId="0" borderId="0" xfId="0" applyFont="1" applyBorder="1" applyAlignment="1">
      <alignment vertical="center"/>
    </xf>
    <xf numFmtId="0" fontId="57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left" vertical="center"/>
    </xf>
    <xf numFmtId="0" fontId="47" fillId="0" borderId="0" xfId="0" applyFont="1" applyFill="1" applyBorder="1" applyAlignment="1" applyProtection="1">
      <alignment vertical="center"/>
    </xf>
    <xf numFmtId="0" fontId="30" fillId="0" borderId="0" xfId="1" applyFont="1" applyAlignment="1" applyProtection="1">
      <alignment horizontal="left" vertical="top"/>
    </xf>
    <xf numFmtId="0" fontId="15" fillId="0" borderId="0" xfId="0" applyFont="1" applyBorder="1" applyAlignment="1">
      <alignment vertical="top"/>
    </xf>
    <xf numFmtId="0" fontId="15" fillId="0" borderId="0" xfId="0" applyFont="1" applyBorder="1" applyAlignment="1">
      <alignment horizontal="center" vertical="top"/>
    </xf>
    <xf numFmtId="0" fontId="27" fillId="0" borderId="0" xfId="0" applyFont="1" applyFill="1" applyBorder="1" applyAlignment="1">
      <alignment horizontal="right" vertical="top"/>
    </xf>
    <xf numFmtId="0" fontId="60" fillId="0" borderId="0" xfId="0" applyFont="1" applyFill="1" applyBorder="1" applyAlignment="1" applyProtection="1">
      <alignment vertical="center"/>
    </xf>
    <xf numFmtId="0" fontId="44" fillId="5" borderId="0" xfId="0" applyFont="1" applyFill="1" applyBorder="1" applyAlignment="1" applyProtection="1">
      <alignment horizontal="left" vertical="center"/>
    </xf>
    <xf numFmtId="0" fontId="51" fillId="0" borderId="0" xfId="0" applyFont="1" applyBorder="1" applyAlignment="1">
      <alignment horizontal="center"/>
    </xf>
    <xf numFmtId="0" fontId="53" fillId="0" borderId="0" xfId="0" applyFont="1" applyBorder="1" applyAlignment="1">
      <alignment horizontal="left" vertical="center"/>
    </xf>
    <xf numFmtId="0" fontId="53" fillId="0" borderId="4" xfId="0" applyFont="1" applyBorder="1" applyAlignment="1">
      <alignment horizontal="left" vertical="center"/>
    </xf>
    <xf numFmtId="0" fontId="48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9"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ndense val="0"/>
        <extend val="0"/>
      </font>
      <fill>
        <patternFill>
          <bgColor theme="7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FF99FF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BFEFC4"/>
      <rgbColor rgb="00FFFFB9"/>
      <rgbColor rgb="00C9DAFB"/>
      <rgbColor rgb="00FABED1"/>
      <rgbColor rgb="00F3F0E4"/>
      <rgbColor rgb="00EBEEF5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FF"/>
      <color rgb="FFD8F0F2"/>
      <color rgb="FFE1F0DD"/>
      <color rgb="FFFDEBD7"/>
      <color rgb="FFFBDDE0"/>
      <color rgb="FF906206"/>
      <color rgb="FFE6AF00"/>
      <color rgb="FFC1533D"/>
      <color rgb="FFE89F0E"/>
      <color rgb="FF3BC3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168715335923E-2"/>
          <c:y val="0.13043478260869565"/>
          <c:w val="0.89451289177088156"/>
          <c:h val="0.65399926458468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Calculator!$C$14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8994073704587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8BA-8B60-8133465175FC}"/>
            </c:ext>
          </c:extLst>
        </c:ser>
        <c:ser>
          <c:idx val="1"/>
          <c:order val="1"/>
          <c:tx>
            <c:strRef>
              <c:f>Calculator!$C$15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452183752557671E-2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Calculator!$D$15</c:f>
              <c:numCache>
                <c:formatCode>General</c:formatCode>
                <c:ptCount val="1"/>
                <c:pt idx="0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8BA-8B60-8133465175FC}"/>
            </c:ext>
          </c:extLst>
        </c:ser>
        <c:ser>
          <c:idx val="5"/>
          <c:order val="2"/>
          <c:tx>
            <c:strRef>
              <c:f>Calculator!$C$16</c:f>
              <c:strCache>
                <c:ptCount val="1"/>
                <c:pt idx="0">
                  <c:v>Marginal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951186207072658E-2"/>
                  <c:y val="0.171172691811313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90620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0620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Calculator!$D$16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8BA-8B60-8133465175FC}"/>
            </c:ext>
          </c:extLst>
        </c:ser>
        <c:ser>
          <c:idx val="2"/>
          <c:order val="3"/>
          <c:tx>
            <c:strRef>
              <c:f>Calculator!$C$17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244868702595319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Calculator!$D$17</c:f>
              <c:numCache>
                <c:formatCode>General</c:formatCode>
                <c:ptCount val="1"/>
                <c:pt idx="0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2-48BA-8B60-8133465175FC}"/>
            </c:ext>
          </c:extLst>
        </c:ser>
        <c:ser>
          <c:idx val="3"/>
          <c:order val="4"/>
          <c:tx>
            <c:strRef>
              <c:f>Calculator!$C$18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54782801471082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Calculator!$D$18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8527152"/>
        <c:axId val="388526368"/>
      </c:barChart>
      <c:scatterChart>
        <c:scatterStyle val="lineMarker"/>
        <c:varyColors val="0"/>
        <c:ser>
          <c:idx val="4"/>
          <c:order val="5"/>
          <c:tx>
            <c:strRef>
              <c:f>Calculator!$C$19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bg1"/>
              </a:solidFill>
              <a:ln w="12700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9371397457003453E-2"/>
                  <c:y val="-0.11519322515624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78A-4689-B27D-3C8655CB3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Calculator!$D$19</c:f>
              <c:numCache>
                <c:formatCode>0.0</c:formatCode>
                <c:ptCount val="1"/>
                <c:pt idx="0">
                  <c:v>25.059307026629689</c:v>
                </c:pt>
              </c:numCache>
            </c:numRef>
          </c:xVal>
          <c:yVal>
            <c:numRef>
              <c:f>Calculator!$D$20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7544"/>
        <c:axId val="388530288"/>
      </c:scatterChart>
      <c:catAx>
        <c:axId val="38852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6368"/>
        <c:crosses val="autoZero"/>
        <c:auto val="1"/>
        <c:lblAlgn val="ctr"/>
        <c:lblOffset val="100"/>
        <c:noMultiLvlLbl val="0"/>
      </c:catAx>
      <c:valAx>
        <c:axId val="388526368"/>
        <c:scaling>
          <c:orientation val="minMax"/>
          <c:max val="50"/>
          <c:min val="1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7152"/>
        <c:crosses val="autoZero"/>
        <c:crossBetween val="between"/>
      </c:valAx>
      <c:valAx>
        <c:axId val="3885302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88527544"/>
        <c:crosses val="max"/>
        <c:crossBetween val="midCat"/>
      </c:valAx>
      <c:valAx>
        <c:axId val="388527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885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Body Mass Index (BMI) Chart for Adults</a:t>
            </a:r>
          </a:p>
        </c:rich>
      </c:tx>
      <c:layout>
        <c:manualLayout>
          <c:xMode val="edge"/>
          <c:yMode val="edge"/>
          <c:x val="0.22904191616766467"/>
          <c:y val="9.416213174238564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9341317365269"/>
          <c:y val="6.7796734854517662E-2"/>
          <c:w val="0.78293413173652693"/>
          <c:h val="0.77401272292241008"/>
        </c:manualLayout>
      </c:layout>
      <c:areaChart>
        <c:grouping val="stacked"/>
        <c:varyColors val="0"/>
        <c:ser>
          <c:idx val="6"/>
          <c:order val="0"/>
          <c:tx>
            <c:v>Underweight</c:v>
          </c:tx>
          <c:spPr>
            <a:solidFill>
              <a:schemeClr val="accent1"/>
            </a:solidFill>
            <a:ln w="12700">
              <a:solidFill>
                <a:schemeClr val="accent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F-4D84-89E3-E3D5098A872B}"/>
            </c:ext>
          </c:extLst>
        </c:ser>
        <c:ser>
          <c:idx val="0"/>
          <c:order val="1"/>
          <c:tx>
            <c:v>BMI 18.5-25</c:v>
          </c:tx>
          <c:spPr>
            <a:solidFill>
              <a:schemeClr val="accent2"/>
            </a:solidFill>
            <a:ln w="12700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Calculations!$M$10:$M$38</c:f>
              <c:numCache>
                <c:formatCode>0.00</c:formatCode>
                <c:ptCount val="29"/>
                <c:pt idx="0">
                  <c:v>28.99284566259405</c:v>
                </c:pt>
                <c:pt idx="1">
                  <c:v>30.037549603880123</c:v>
                </c:pt>
                <c:pt idx="2">
                  <c:v>31.100743880410207</c:v>
                </c:pt>
                <c:pt idx="3">
                  <c:v>32.182428492184272</c:v>
                </c:pt>
                <c:pt idx="4">
                  <c:v>33.282603439202362</c:v>
                </c:pt>
                <c:pt idx="5">
                  <c:v>34.401268721464433</c:v>
                </c:pt>
                <c:pt idx="6">
                  <c:v>35.538424338970515</c:v>
                </c:pt>
                <c:pt idx="7">
                  <c:v>36.694070291720593</c:v>
                </c:pt>
                <c:pt idx="8">
                  <c:v>37.868206579714666</c:v>
                </c:pt>
                <c:pt idx="9">
                  <c:v>39.060833202952765</c:v>
                </c:pt>
                <c:pt idx="10">
                  <c:v>40.27195016143483</c:v>
                </c:pt>
                <c:pt idx="11">
                  <c:v>41.501557455160921</c:v>
                </c:pt>
                <c:pt idx="12">
                  <c:v>42.749655084131021</c:v>
                </c:pt>
                <c:pt idx="13">
                  <c:v>44.016243048345103</c:v>
                </c:pt>
                <c:pt idx="14">
                  <c:v>45.301321347803196</c:v>
                </c:pt>
                <c:pt idx="15">
                  <c:v>46.604889982505284</c:v>
                </c:pt>
                <c:pt idx="16">
                  <c:v>47.926948952451397</c:v>
                </c:pt>
                <c:pt idx="17">
                  <c:v>49.267498257641478</c:v>
                </c:pt>
                <c:pt idx="18">
                  <c:v>50.626537898075554</c:v>
                </c:pt>
                <c:pt idx="19">
                  <c:v>52.004067873753684</c:v>
                </c:pt>
                <c:pt idx="20">
                  <c:v>53.400088184675752</c:v>
                </c:pt>
                <c:pt idx="21">
                  <c:v>54.814598830841874</c:v>
                </c:pt>
                <c:pt idx="22">
                  <c:v>56.247599812251991</c:v>
                </c:pt>
                <c:pt idx="23">
                  <c:v>57.699091128906076</c:v>
                </c:pt>
                <c:pt idx="24">
                  <c:v>59.169072780804186</c:v>
                </c:pt>
                <c:pt idx="25">
                  <c:v>60.657544767946291</c:v>
                </c:pt>
                <c:pt idx="26">
                  <c:v>62.164507090332393</c:v>
                </c:pt>
                <c:pt idx="27">
                  <c:v>63.689959747962519</c:v>
                </c:pt>
                <c:pt idx="28">
                  <c:v>65.233902740836612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F-4D84-89E3-E3D5098A872B}"/>
            </c:ext>
          </c:extLst>
        </c:ser>
        <c:ser>
          <c:idx val="1"/>
          <c:order val="2"/>
          <c:tx>
            <c:v>Overweight</c:v>
          </c:tx>
          <c:spPr>
            <a:solidFill>
              <a:schemeClr val="accent3"/>
            </a:solidFill>
            <a:ln w="12700">
              <a:solidFill>
                <a:schemeClr val="bg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Calculations!$N$10:$N$38</c:f>
              <c:numCache>
                <c:formatCode>0.00</c:formatCode>
                <c:ptCount val="29"/>
                <c:pt idx="0">
                  <c:v>22.302188971226187</c:v>
                </c:pt>
                <c:pt idx="1">
                  <c:v>23.105807387600095</c:v>
                </c:pt>
                <c:pt idx="2">
                  <c:v>23.923649138777066</c:v>
                </c:pt>
                <c:pt idx="3">
                  <c:v>24.755714224757128</c:v>
                </c:pt>
                <c:pt idx="4">
                  <c:v>25.602002645540267</c:v>
                </c:pt>
                <c:pt idx="5">
                  <c:v>26.462514401126498</c:v>
                </c:pt>
                <c:pt idx="6">
                  <c:v>27.337249491515763</c:v>
                </c:pt>
                <c:pt idx="7">
                  <c:v>28.226207916708148</c:v>
                </c:pt>
                <c:pt idx="8">
                  <c:v>29.129389676703596</c:v>
                </c:pt>
                <c:pt idx="9">
                  <c:v>30.046794771502135</c:v>
                </c:pt>
                <c:pt idx="10">
                  <c:v>30.978423201103737</c:v>
                </c:pt>
                <c:pt idx="11">
                  <c:v>31.924274965508431</c:v>
                </c:pt>
                <c:pt idx="12">
                  <c:v>32.884350064716187</c:v>
                </c:pt>
                <c:pt idx="13">
                  <c:v>33.858648498727007</c:v>
                </c:pt>
                <c:pt idx="14">
                  <c:v>34.847170267540946</c:v>
                </c:pt>
                <c:pt idx="15">
                  <c:v>35.84991537115792</c:v>
                </c:pt>
                <c:pt idx="16">
                  <c:v>36.866883809577985</c:v>
                </c:pt>
                <c:pt idx="17">
                  <c:v>37.898075582801141</c:v>
                </c:pt>
                <c:pt idx="18">
                  <c:v>38.943490690827389</c:v>
                </c:pt>
                <c:pt idx="19">
                  <c:v>40.003129133656671</c:v>
                </c:pt>
                <c:pt idx="20">
                  <c:v>41.076990911289073</c:v>
                </c:pt>
                <c:pt idx="21">
                  <c:v>42.165076023724509</c:v>
                </c:pt>
                <c:pt idx="22">
                  <c:v>43.267384470963037</c:v>
                </c:pt>
                <c:pt idx="23">
                  <c:v>44.383916253004685</c:v>
                </c:pt>
                <c:pt idx="24">
                  <c:v>45.514671369849339</c:v>
                </c:pt>
                <c:pt idx="25">
                  <c:v>46.659649821497112</c:v>
                </c:pt>
                <c:pt idx="26">
                  <c:v>47.818851607948005</c:v>
                </c:pt>
                <c:pt idx="27">
                  <c:v>48.992276729201905</c:v>
                </c:pt>
                <c:pt idx="28">
                  <c:v>50.179925185258924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areaChart>
      <c:lineChart>
        <c:grouping val="standard"/>
        <c:varyColors val="0"/>
        <c:ser>
          <c:idx val="7"/>
          <c:order val="3"/>
          <c:tx>
            <c:v>V_Major_Gridlines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olid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Calculations!$P$10:$P$38</c:f>
              <c:numCache>
                <c:formatCode>General</c:formatCode>
                <c:ptCount val="29"/>
                <c:pt idx="2">
                  <c:v>40</c:v>
                </c:pt>
                <c:pt idx="4">
                  <c:v>40</c:v>
                </c:pt>
                <c:pt idx="6">
                  <c:v>40</c:v>
                </c:pt>
                <c:pt idx="8">
                  <c:v>40</c:v>
                </c:pt>
                <c:pt idx="10">
                  <c:v>40</c:v>
                </c:pt>
                <c:pt idx="12">
                  <c:v>40</c:v>
                </c:pt>
                <c:pt idx="14">
                  <c:v>40</c:v>
                </c:pt>
                <c:pt idx="16">
                  <c:v>40</c:v>
                </c:pt>
                <c:pt idx="18">
                  <c:v>40</c:v>
                </c:pt>
                <c:pt idx="20">
                  <c:v>40</c:v>
                </c:pt>
                <c:pt idx="22">
                  <c:v>40</c:v>
                </c:pt>
                <c:pt idx="24">
                  <c:v>40</c:v>
                </c:pt>
                <c:pt idx="26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F-4D84-89E3-E3D5098A872B}"/>
            </c:ext>
          </c:extLst>
        </c:ser>
        <c:ser>
          <c:idx val="8"/>
          <c:order val="4"/>
          <c:tx>
            <c:v>V_Minor_Gridlines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Calculations!$Q$10:$Q$38</c:f>
              <c:numCache>
                <c:formatCode>General</c:formatCode>
                <c:ptCount val="29"/>
                <c:pt idx="1">
                  <c:v>40</c:v>
                </c:pt>
                <c:pt idx="3">
                  <c:v>40</c:v>
                </c:pt>
                <c:pt idx="5">
                  <c:v>40</c:v>
                </c:pt>
                <c:pt idx="7">
                  <c:v>40</c:v>
                </c:pt>
                <c:pt idx="9">
                  <c:v>40</c:v>
                </c:pt>
                <c:pt idx="11">
                  <c:v>40</c:v>
                </c:pt>
                <c:pt idx="13">
                  <c:v>40</c:v>
                </c:pt>
                <c:pt idx="15">
                  <c:v>40</c:v>
                </c:pt>
                <c:pt idx="17">
                  <c:v>40</c:v>
                </c:pt>
                <c:pt idx="19">
                  <c:v>40</c:v>
                </c:pt>
                <c:pt idx="21">
                  <c:v>40</c:v>
                </c:pt>
                <c:pt idx="23">
                  <c:v>40</c:v>
                </c:pt>
                <c:pt idx="25">
                  <c:v>40</c:v>
                </c:pt>
                <c:pt idx="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F-4D84-89E3-E3D5098A872B}"/>
            </c:ext>
          </c:extLst>
        </c:ser>
        <c:ser>
          <c:idx val="2"/>
          <c:order val="8"/>
          <c:tx>
            <c:strRef>
              <c:f>Calculations!$F$9</c:f>
              <c:strCache>
                <c:ptCount val="1"/>
                <c:pt idx="0">
                  <c:v>BMI 18.5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25"/>
              <c:layout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F-4D84-89E3-E3D5098A872B}"/>
            </c:ext>
          </c:extLst>
        </c:ser>
        <c:ser>
          <c:idx val="3"/>
          <c:order val="9"/>
          <c:tx>
            <c:strRef>
              <c:f>Calculations!$H$9</c:f>
              <c:strCache>
                <c:ptCount val="1"/>
                <c:pt idx="0">
                  <c:v>BMI 25</c:v>
                </c:pt>
              </c:strCache>
            </c:strRef>
          </c:tx>
          <c:spPr>
            <a:ln w="127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21"/>
              <c:layout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Calculations!$H$10:$H$38</c:f>
              <c:numCache>
                <c:formatCode>0.00</c:formatCode>
                <c:ptCount val="29"/>
                <c:pt idx="0">
                  <c:v>111.51094485613096</c:v>
                </c:pt>
                <c:pt idx="1">
                  <c:v>115.52903693800047</c:v>
                </c:pt>
                <c:pt idx="2">
                  <c:v>119.61824569388538</c:v>
                </c:pt>
                <c:pt idx="3">
                  <c:v>123.77857112378567</c:v>
                </c:pt>
                <c:pt idx="4">
                  <c:v>128.01001322770136</c:v>
                </c:pt>
                <c:pt idx="5">
                  <c:v>132.31257200563243</c:v>
                </c:pt>
                <c:pt idx="6">
                  <c:v>136.6862474575789</c:v>
                </c:pt>
                <c:pt idx="7">
                  <c:v>141.13103958354074</c:v>
                </c:pt>
                <c:pt idx="8">
                  <c:v>145.64694838351798</c:v>
                </c:pt>
                <c:pt idx="9">
                  <c:v>150.23397385751062</c:v>
                </c:pt>
                <c:pt idx="10">
                  <c:v>154.89211600551863</c:v>
                </c:pt>
                <c:pt idx="11">
                  <c:v>159.62137482754204</c:v>
                </c:pt>
                <c:pt idx="12">
                  <c:v>164.42175032358085</c:v>
                </c:pt>
                <c:pt idx="13">
                  <c:v>169.29324249363503</c:v>
                </c:pt>
                <c:pt idx="14">
                  <c:v>174.23585133770462</c:v>
                </c:pt>
                <c:pt idx="15">
                  <c:v>179.2495768557896</c:v>
                </c:pt>
                <c:pt idx="16">
                  <c:v>184.33441904788995</c:v>
                </c:pt>
                <c:pt idx="17">
                  <c:v>189.49037791400571</c:v>
                </c:pt>
                <c:pt idx="18">
                  <c:v>194.71745345413683</c:v>
                </c:pt>
                <c:pt idx="19">
                  <c:v>200.01564566828338</c:v>
                </c:pt>
                <c:pt idx="20">
                  <c:v>205.38495455644528</c:v>
                </c:pt>
                <c:pt idx="21">
                  <c:v>210.8253801186226</c:v>
                </c:pt>
                <c:pt idx="22">
                  <c:v>216.3369223548153</c:v>
                </c:pt>
                <c:pt idx="23">
                  <c:v>221.91958126502337</c:v>
                </c:pt>
                <c:pt idx="24">
                  <c:v>227.57335684924686</c:v>
                </c:pt>
                <c:pt idx="25">
                  <c:v>233.29824910748573</c:v>
                </c:pt>
                <c:pt idx="26">
                  <c:v>239.09425803973997</c:v>
                </c:pt>
                <c:pt idx="27">
                  <c:v>244.96138364600964</c:v>
                </c:pt>
                <c:pt idx="28">
                  <c:v>250.89962592629468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F-4D84-89E3-E3D5098A872B}"/>
            </c:ext>
          </c:extLst>
        </c:ser>
        <c:ser>
          <c:idx val="4"/>
          <c:order val="10"/>
          <c:tx>
            <c:strRef>
              <c:f>Calculations!$J$9</c:f>
              <c:strCache>
                <c:ptCount val="1"/>
                <c:pt idx="0">
                  <c:v>BMI 30</c:v>
                </c:pt>
              </c:strCache>
            </c:strRef>
          </c:tx>
          <c:spPr>
            <a:ln w="127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7"/>
              <c:layout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Calculations!$J$10:$J$38</c:f>
              <c:numCache>
                <c:formatCode>0.00</c:formatCode>
                <c:ptCount val="29"/>
                <c:pt idx="0">
                  <c:v>133.81313382735715</c:v>
                </c:pt>
                <c:pt idx="1">
                  <c:v>138.63484432560057</c:v>
                </c:pt>
                <c:pt idx="2">
                  <c:v>143.54189483266245</c:v>
                </c:pt>
                <c:pt idx="3">
                  <c:v>148.5342853485428</c:v>
                </c:pt>
                <c:pt idx="4">
                  <c:v>153.61201587324163</c:v>
                </c:pt>
                <c:pt idx="5">
                  <c:v>158.77508640675893</c:v>
                </c:pt>
                <c:pt idx="6">
                  <c:v>164.02349694909466</c:v>
                </c:pt>
                <c:pt idx="7">
                  <c:v>169.35724750024889</c:v>
                </c:pt>
                <c:pt idx="8">
                  <c:v>174.77633806022158</c:v>
                </c:pt>
                <c:pt idx="9">
                  <c:v>180.28076862901275</c:v>
                </c:pt>
                <c:pt idx="10">
                  <c:v>185.87053920662237</c:v>
                </c:pt>
                <c:pt idx="11">
                  <c:v>191.54564979305047</c:v>
                </c:pt>
                <c:pt idx="12">
                  <c:v>197.30610038829704</c:v>
                </c:pt>
                <c:pt idx="13">
                  <c:v>203.15189099236204</c:v>
                </c:pt>
                <c:pt idx="14">
                  <c:v>209.08302160524556</c:v>
                </c:pt>
                <c:pt idx="15">
                  <c:v>215.09949222694752</c:v>
                </c:pt>
                <c:pt idx="16">
                  <c:v>221.20130285746794</c:v>
                </c:pt>
                <c:pt idx="17">
                  <c:v>227.38845349680685</c:v>
                </c:pt>
                <c:pt idx="18">
                  <c:v>233.66094414496422</c:v>
                </c:pt>
                <c:pt idx="19">
                  <c:v>240.01877480194005</c:v>
                </c:pt>
                <c:pt idx="20">
                  <c:v>246.46194546773435</c:v>
                </c:pt>
                <c:pt idx="21">
                  <c:v>252.99045614234711</c:v>
                </c:pt>
                <c:pt idx="22">
                  <c:v>259.60430682577834</c:v>
                </c:pt>
                <c:pt idx="23">
                  <c:v>266.30349751802805</c:v>
                </c:pt>
                <c:pt idx="24">
                  <c:v>273.0880282190962</c:v>
                </c:pt>
                <c:pt idx="25">
                  <c:v>279.95789892898284</c:v>
                </c:pt>
                <c:pt idx="26">
                  <c:v>286.91310964768797</c:v>
                </c:pt>
                <c:pt idx="27">
                  <c:v>293.95366037521154</c:v>
                </c:pt>
                <c:pt idx="28">
                  <c:v>301.0795511115536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F-4D84-89E3-E3D5098A872B}"/>
            </c:ext>
          </c:extLst>
        </c:ser>
        <c:ser>
          <c:idx val="11"/>
          <c:order val="11"/>
          <c:tx>
            <c:strRef>
              <c:f>Calculations!$G$9</c:f>
              <c:strCache>
                <c:ptCount val="1"/>
                <c:pt idx="0">
                  <c:v>BMI 22</c:v>
                </c:pt>
              </c:strCache>
            </c:strRef>
          </c:tx>
          <c:spPr>
            <a:ln w="12700">
              <a:solidFill>
                <a:schemeClr val="accent2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Calculations!$G$10:$G$38</c:f>
              <c:numCache>
                <c:formatCode>0.00</c:formatCode>
                <c:ptCount val="29"/>
                <c:pt idx="0">
                  <c:v>98.12963147339525</c:v>
                </c:pt>
                <c:pt idx="1">
                  <c:v>101.66555250544042</c:v>
                </c:pt>
                <c:pt idx="2">
                  <c:v>105.26405621061913</c:v>
                </c:pt>
                <c:pt idx="3">
                  <c:v>108.92514258893139</c:v>
                </c:pt>
                <c:pt idx="4">
                  <c:v>112.64881164037719</c:v>
                </c:pt>
                <c:pt idx="5">
                  <c:v>116.43506336495653</c:v>
                </c:pt>
                <c:pt idx="6">
                  <c:v>120.28389776266943</c:v>
                </c:pt>
                <c:pt idx="7">
                  <c:v>124.19531483351585</c:v>
                </c:pt>
                <c:pt idx="8">
                  <c:v>128.16931457749584</c:v>
                </c:pt>
                <c:pt idx="9">
                  <c:v>132.20589699460933</c:v>
                </c:pt>
                <c:pt idx="10">
                  <c:v>136.30506208485642</c:v>
                </c:pt>
                <c:pt idx="11">
                  <c:v>140.46680984823701</c:v>
                </c:pt>
                <c:pt idx="12">
                  <c:v>144.69114028475116</c:v>
                </c:pt>
                <c:pt idx="13">
                  <c:v>148.97805339439884</c:v>
                </c:pt>
                <c:pt idx="14">
                  <c:v>153.32754917718006</c:v>
                </c:pt>
                <c:pt idx="15">
                  <c:v>157.73962763309484</c:v>
                </c:pt>
                <c:pt idx="16">
                  <c:v>162.21428876214316</c:v>
                </c:pt>
                <c:pt idx="17">
                  <c:v>166.75153256432503</c:v>
                </c:pt>
                <c:pt idx="18">
                  <c:v>171.35135903964041</c:v>
                </c:pt>
                <c:pt idx="19">
                  <c:v>176.01376818808936</c:v>
                </c:pt>
                <c:pt idx="20">
                  <c:v>180.73876000967186</c:v>
                </c:pt>
                <c:pt idx="21">
                  <c:v>185.52633450438788</c:v>
                </c:pt>
                <c:pt idx="22">
                  <c:v>190.37649167223745</c:v>
                </c:pt>
                <c:pt idx="23">
                  <c:v>195.28923151322059</c:v>
                </c:pt>
                <c:pt idx="24">
                  <c:v>200.26455402733723</c:v>
                </c:pt>
                <c:pt idx="25">
                  <c:v>205.30245921458743</c:v>
                </c:pt>
                <c:pt idx="26">
                  <c:v>210.40294707497119</c:v>
                </c:pt>
                <c:pt idx="27">
                  <c:v>215.56601760848847</c:v>
                </c:pt>
                <c:pt idx="28">
                  <c:v>220.7916708151393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FF-4D84-89E3-E3D5098A872B}"/>
            </c:ext>
          </c:extLst>
        </c:ser>
        <c:ser>
          <c:idx val="12"/>
          <c:order val="12"/>
          <c:tx>
            <c:strRef>
              <c:f>Calculations!$I$9</c:f>
              <c:strCache>
                <c:ptCount val="1"/>
                <c:pt idx="0">
                  <c:v>BMI 27</c:v>
                </c:pt>
              </c:strCache>
            </c:strRef>
          </c:tx>
          <c:spPr>
            <a:ln w="12700">
              <a:solidFill>
                <a:schemeClr val="accent3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1"/>
              <c:layout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Calculations!$I$10:$I$38</c:f>
              <c:numCache>
                <c:formatCode>0.00</c:formatCode>
                <c:ptCount val="29"/>
                <c:pt idx="0">
                  <c:v>120.43182044462144</c:v>
                </c:pt>
                <c:pt idx="1">
                  <c:v>124.77135989304051</c:v>
                </c:pt>
                <c:pt idx="2">
                  <c:v>129.1877053493962</c:v>
                </c:pt>
                <c:pt idx="3">
                  <c:v>133.68085681368854</c:v>
                </c:pt>
                <c:pt idx="4">
                  <c:v>138.25081428591747</c:v>
                </c:pt>
                <c:pt idx="5">
                  <c:v>142.89757776608303</c:v>
                </c:pt>
                <c:pt idx="6">
                  <c:v>147.62114725418522</c:v>
                </c:pt>
                <c:pt idx="7">
                  <c:v>152.421522750224</c:v>
                </c:pt>
                <c:pt idx="8">
                  <c:v>157.29870425419944</c:v>
                </c:pt>
                <c:pt idx="9">
                  <c:v>162.25269176611147</c:v>
                </c:pt>
                <c:pt idx="10">
                  <c:v>167.28348528596013</c:v>
                </c:pt>
                <c:pt idx="11">
                  <c:v>172.39108481374541</c:v>
                </c:pt>
                <c:pt idx="12">
                  <c:v>177.57549034946732</c:v>
                </c:pt>
                <c:pt idx="13">
                  <c:v>182.83670189312585</c:v>
                </c:pt>
                <c:pt idx="14">
                  <c:v>188.17471944472101</c:v>
                </c:pt>
                <c:pt idx="15">
                  <c:v>193.58954300425276</c:v>
                </c:pt>
                <c:pt idx="16">
                  <c:v>199.08117257172114</c:v>
                </c:pt>
                <c:pt idx="17">
                  <c:v>204.64960814712617</c:v>
                </c:pt>
                <c:pt idx="18">
                  <c:v>210.2948497304678</c:v>
                </c:pt>
                <c:pt idx="19">
                  <c:v>216.01689732174603</c:v>
                </c:pt>
                <c:pt idx="20">
                  <c:v>221.81575092096091</c:v>
                </c:pt>
                <c:pt idx="21">
                  <c:v>227.69141052811241</c:v>
                </c:pt>
                <c:pt idx="22">
                  <c:v>233.64387614320052</c:v>
                </c:pt>
                <c:pt idx="23">
                  <c:v>239.67314776622524</c:v>
                </c:pt>
                <c:pt idx="24">
                  <c:v>245.77922539718659</c:v>
                </c:pt>
                <c:pt idx="25">
                  <c:v>251.96210903608457</c:v>
                </c:pt>
                <c:pt idx="26">
                  <c:v>258.2217986829192</c:v>
                </c:pt>
                <c:pt idx="27">
                  <c:v>264.55829433769037</c:v>
                </c:pt>
                <c:pt idx="28">
                  <c:v>270.97159600039822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FF-4D84-89E3-E3D5098A872B}"/>
            </c:ext>
          </c:extLst>
        </c:ser>
        <c:ser>
          <c:idx val="13"/>
          <c:order val="13"/>
          <c:tx>
            <c:strRef>
              <c:f>Calculations!$K$9</c:f>
              <c:strCache>
                <c:ptCount val="1"/>
                <c:pt idx="0">
                  <c:v>BMI 35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7"/>
              <c:layout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Calculations!$K$10:$K$38</c:f>
              <c:numCache>
                <c:formatCode>0.00</c:formatCode>
                <c:ptCount val="29"/>
                <c:pt idx="0">
                  <c:v>156.11532279858335</c:v>
                </c:pt>
                <c:pt idx="1">
                  <c:v>161.74065171320066</c:v>
                </c:pt>
                <c:pt idx="2">
                  <c:v>167.46554397143953</c:v>
                </c:pt>
                <c:pt idx="3">
                  <c:v>173.28999957329995</c:v>
                </c:pt>
                <c:pt idx="4">
                  <c:v>179.2140185187819</c:v>
                </c:pt>
                <c:pt idx="5">
                  <c:v>185.2376008078854</c:v>
                </c:pt>
                <c:pt idx="6">
                  <c:v>191.36074644061046</c:v>
                </c:pt>
                <c:pt idx="7">
                  <c:v>197.58345541695704</c:v>
                </c:pt>
                <c:pt idx="8">
                  <c:v>203.90572773692517</c:v>
                </c:pt>
                <c:pt idx="9">
                  <c:v>210.32756340051486</c:v>
                </c:pt>
                <c:pt idx="10">
                  <c:v>216.84896240772611</c:v>
                </c:pt>
                <c:pt idx="11">
                  <c:v>223.46992475855888</c:v>
                </c:pt>
                <c:pt idx="12">
                  <c:v>230.1904504530132</c:v>
                </c:pt>
                <c:pt idx="13">
                  <c:v>237.01053949108908</c:v>
                </c:pt>
                <c:pt idx="14">
                  <c:v>243.93019187278648</c:v>
                </c:pt>
                <c:pt idx="15">
                  <c:v>250.94940759810544</c:v>
                </c:pt>
                <c:pt idx="16">
                  <c:v>258.06818666704595</c:v>
                </c:pt>
                <c:pt idx="17">
                  <c:v>265.28652907960799</c:v>
                </c:pt>
                <c:pt idx="18">
                  <c:v>272.60443483579161</c:v>
                </c:pt>
                <c:pt idx="19">
                  <c:v>280.0219039355967</c:v>
                </c:pt>
                <c:pt idx="20">
                  <c:v>287.53893637902343</c:v>
                </c:pt>
                <c:pt idx="21">
                  <c:v>295.15553216607162</c:v>
                </c:pt>
                <c:pt idx="22">
                  <c:v>302.8716912967414</c:v>
                </c:pt>
                <c:pt idx="23">
                  <c:v>310.68741377103271</c:v>
                </c:pt>
                <c:pt idx="24">
                  <c:v>318.6026995889456</c:v>
                </c:pt>
                <c:pt idx="25">
                  <c:v>326.61754875048001</c:v>
                </c:pt>
                <c:pt idx="26">
                  <c:v>334.73196125563595</c:v>
                </c:pt>
                <c:pt idx="27">
                  <c:v>342.94593710441347</c:v>
                </c:pt>
                <c:pt idx="28">
                  <c:v>351.25947629681252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FF-4D84-89E3-E3D5098A872B}"/>
            </c:ext>
          </c:extLst>
        </c:ser>
        <c:ser>
          <c:idx val="14"/>
          <c:order val="14"/>
          <c:tx>
            <c:strRef>
              <c:f>Calculations!$L$9</c:f>
              <c:strCache>
                <c:ptCount val="1"/>
                <c:pt idx="0">
                  <c:v>BMI 40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3"/>
              <c:layout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40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Calculations!$L$10:$L$38</c:f>
              <c:numCache>
                <c:formatCode>0.00</c:formatCode>
                <c:ptCount val="29"/>
                <c:pt idx="0">
                  <c:v>178.41751176980955</c:v>
                </c:pt>
                <c:pt idx="1">
                  <c:v>184.84645910080076</c:v>
                </c:pt>
                <c:pt idx="2">
                  <c:v>191.38919311021661</c:v>
                </c:pt>
                <c:pt idx="3">
                  <c:v>198.04571379805708</c:v>
                </c:pt>
                <c:pt idx="4">
                  <c:v>204.81602116432217</c:v>
                </c:pt>
                <c:pt idx="5">
                  <c:v>211.7001152090119</c:v>
                </c:pt>
                <c:pt idx="6">
                  <c:v>218.69799593212622</c:v>
                </c:pt>
                <c:pt idx="7">
                  <c:v>225.80966333366518</c:v>
                </c:pt>
                <c:pt idx="8">
                  <c:v>233.0351174136288</c:v>
                </c:pt>
                <c:pt idx="9">
                  <c:v>240.374358172017</c:v>
                </c:pt>
                <c:pt idx="10">
                  <c:v>247.82738560882981</c:v>
                </c:pt>
                <c:pt idx="11">
                  <c:v>255.39419972406728</c:v>
                </c:pt>
                <c:pt idx="12">
                  <c:v>263.07480051772939</c:v>
                </c:pt>
                <c:pt idx="13">
                  <c:v>270.86918798981606</c:v>
                </c:pt>
                <c:pt idx="14">
                  <c:v>278.7773621403274</c:v>
                </c:pt>
                <c:pt idx="15">
                  <c:v>286.79932296926336</c:v>
                </c:pt>
                <c:pt idx="16">
                  <c:v>294.93507047662393</c:v>
                </c:pt>
                <c:pt idx="17">
                  <c:v>303.18460466240913</c:v>
                </c:pt>
                <c:pt idx="18">
                  <c:v>311.54792552661894</c:v>
                </c:pt>
                <c:pt idx="19">
                  <c:v>320.02503306925337</c:v>
                </c:pt>
                <c:pt idx="20">
                  <c:v>328.61592729031247</c:v>
                </c:pt>
                <c:pt idx="21">
                  <c:v>337.32060818979613</c:v>
                </c:pt>
                <c:pt idx="22">
                  <c:v>346.13907576770447</c:v>
                </c:pt>
                <c:pt idx="23">
                  <c:v>355.07133002403742</c:v>
                </c:pt>
                <c:pt idx="24">
                  <c:v>364.11737095879499</c:v>
                </c:pt>
                <c:pt idx="25">
                  <c:v>373.27719857197718</c:v>
                </c:pt>
                <c:pt idx="26">
                  <c:v>382.55081286358399</c:v>
                </c:pt>
                <c:pt idx="27">
                  <c:v>391.93821383361541</c:v>
                </c:pt>
                <c:pt idx="28">
                  <c:v>401.43940148207145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680"/>
        <c:axId val="388827408"/>
      </c:lineChart>
      <c:lineChart>
        <c:grouping val="standard"/>
        <c:varyColors val="0"/>
        <c:ser>
          <c:idx val="5"/>
          <c:order val="7"/>
          <c:tx>
            <c:v>SecondaryAxis</c:v>
          </c:tx>
          <c:spPr>
            <a:ln w="19050">
              <a:noFill/>
            </a:ln>
          </c:spPr>
          <c:marker>
            <c:symbol val="none"/>
          </c:marke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Calculations!$E$12:$E$38</c:f>
              <c:numCache>
                <c:formatCode>0.0</c:formatCode>
                <c:ptCount val="27"/>
                <c:pt idx="0">
                  <c:v>40.150863434053505</c:v>
                </c:pt>
                <c:pt idx="1">
                  <c:v>41.547311419126117</c:v>
                </c:pt>
                <c:pt idx="2">
                  <c:v>42.967630309926463</c:v>
                </c:pt>
                <c:pt idx="3">
                  <c:v>44.411820106454549</c:v>
                </c:pt>
                <c:pt idx="4">
                  <c:v>45.879880808710368</c:v>
                </c:pt>
                <c:pt idx="5">
                  <c:v>47.371812416693928</c:v>
                </c:pt>
                <c:pt idx="6">
                  <c:v>48.887614930405221</c:v>
                </c:pt>
                <c:pt idx="7">
                  <c:v>50.427288349844254</c:v>
                </c:pt>
                <c:pt idx="8">
                  <c:v>51.990832675011021</c:v>
                </c:pt>
                <c:pt idx="9">
                  <c:v>53.578247905905528</c:v>
                </c:pt>
                <c:pt idx="10">
                  <c:v>55.189534042527768</c:v>
                </c:pt>
                <c:pt idx="11">
                  <c:v>56.824691084877749</c:v>
                </c:pt>
                <c:pt idx="12">
                  <c:v>58.483719032955463</c:v>
                </c:pt>
                <c:pt idx="13">
                  <c:v>60.166617886760925</c:v>
                </c:pt>
                <c:pt idx="14">
                  <c:v>61.873387646294105</c:v>
                </c:pt>
                <c:pt idx="15">
                  <c:v>63.604028311555041</c:v>
                </c:pt>
                <c:pt idx="16">
                  <c:v>65.35853988254371</c:v>
                </c:pt>
                <c:pt idx="17">
                  <c:v>67.136922359260097</c:v>
                </c:pt>
                <c:pt idx="18">
                  <c:v>68.939175741704247</c:v>
                </c:pt>
                <c:pt idx="19">
                  <c:v>70.765300029876116</c:v>
                </c:pt>
                <c:pt idx="20">
                  <c:v>72.615295223775718</c:v>
                </c:pt>
                <c:pt idx="21">
                  <c:v>74.489161323403067</c:v>
                </c:pt>
                <c:pt idx="22">
                  <c:v>76.386898328758164</c:v>
                </c:pt>
                <c:pt idx="23">
                  <c:v>78.30850623984098</c:v>
                </c:pt>
                <c:pt idx="24">
                  <c:v>80.25398505665153</c:v>
                </c:pt>
                <c:pt idx="25">
                  <c:v>82.223334779189841</c:v>
                </c:pt>
                <c:pt idx="26">
                  <c:v>84.216555407455871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27016"/>
        <c:axId val="388830152"/>
      </c:lineChart>
      <c:scatterChart>
        <c:scatterStyle val="lineMarker"/>
        <c:varyColors val="0"/>
        <c:ser>
          <c:idx val="10"/>
          <c:order val="5"/>
          <c:tx>
            <c:v>H_Minor_Gridlines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xVal>
            <c:numRef>
              <c:f>Calculations!$T$12:$T$38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Calculations!$S$12:$S$38</c:f>
              <c:numCache>
                <c:formatCode>General</c:formatCode>
                <c:ptCount val="27"/>
                <c:pt idx="1">
                  <c:v>70</c:v>
                </c:pt>
                <c:pt idx="3">
                  <c:v>90</c:v>
                </c:pt>
                <c:pt idx="5">
                  <c:v>110</c:v>
                </c:pt>
                <c:pt idx="7">
                  <c:v>130</c:v>
                </c:pt>
                <c:pt idx="9">
                  <c:v>150</c:v>
                </c:pt>
                <c:pt idx="11">
                  <c:v>170</c:v>
                </c:pt>
                <c:pt idx="13">
                  <c:v>190</c:v>
                </c:pt>
                <c:pt idx="15">
                  <c:v>210</c:v>
                </c:pt>
                <c:pt idx="17">
                  <c:v>230</c:v>
                </c:pt>
                <c:pt idx="19">
                  <c:v>250</c:v>
                </c:pt>
                <c:pt idx="21">
                  <c:v>270</c:v>
                </c:pt>
                <c:pt idx="23">
                  <c:v>290</c:v>
                </c:pt>
                <c:pt idx="25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FF-4D84-89E3-E3D5098A872B}"/>
            </c:ext>
          </c:extLst>
        </c:ser>
        <c:ser>
          <c:idx val="9"/>
          <c:order val="6"/>
          <c:tx>
            <c:v>H_Major_Gridlines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</a:ln>
            </c:spPr>
          </c:errBars>
          <c:xVal>
            <c:numRef>
              <c:f>Calculations!$T$10:$T$38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xVal>
          <c:yVal>
            <c:numRef>
              <c:f>Calculations!$R$10:$R$38</c:f>
              <c:numCache>
                <c:formatCode>General</c:formatCode>
                <c:ptCount val="29"/>
                <c:pt idx="0">
                  <c:v>40</c:v>
                </c:pt>
                <c:pt idx="2">
                  <c:v>60</c:v>
                </c:pt>
                <c:pt idx="6">
                  <c:v>100</c:v>
                </c:pt>
                <c:pt idx="8">
                  <c:v>120</c:v>
                </c:pt>
                <c:pt idx="10">
                  <c:v>140</c:v>
                </c:pt>
                <c:pt idx="12">
                  <c:v>160</c:v>
                </c:pt>
                <c:pt idx="14">
                  <c:v>180</c:v>
                </c:pt>
                <c:pt idx="16">
                  <c:v>200</c:v>
                </c:pt>
                <c:pt idx="18">
                  <c:v>220</c:v>
                </c:pt>
                <c:pt idx="20">
                  <c:v>240</c:v>
                </c:pt>
                <c:pt idx="22">
                  <c:v>260</c:v>
                </c:pt>
                <c:pt idx="24">
                  <c:v>280</c:v>
                </c:pt>
                <c:pt idx="26">
                  <c:v>300</c:v>
                </c:pt>
                <c:pt idx="28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scatterChart>
      <c:catAx>
        <c:axId val="20828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Height</a:t>
                </a:r>
                <a:r>
                  <a:rPr lang="en-US" sz="12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 (no shoes)</a:t>
                </a:r>
              </a:p>
            </c:rich>
          </c:tx>
          <c:layout>
            <c:manualLayout>
              <c:xMode val="edge"/>
              <c:yMode val="edge"/>
              <c:x val="0.39520958083832336"/>
              <c:y val="0.9378548321541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en-US"/>
          </a:p>
        </c:txPr>
        <c:crossAx val="388827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88827408"/>
        <c:scaling>
          <c:orientation val="minMax"/>
          <c:max val="3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  <a:latin typeface="+mn-lt"/>
                  </a:rPr>
                  <a:t>Weight [ lbs ]</a:t>
                </a:r>
              </a:p>
            </c:rich>
          </c:tx>
          <c:layout>
            <c:manualLayout>
              <c:xMode val="edge"/>
              <c:yMode val="edge"/>
              <c:x val="7.4850299401197605E-3"/>
              <c:y val="0.361582585890760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en-US"/>
          </a:p>
        </c:txPr>
        <c:crossAx val="208284680"/>
        <c:crosses val="autoZero"/>
        <c:crossBetween val="midCat"/>
        <c:majorUnit val="20"/>
        <c:minorUnit val="10"/>
      </c:valAx>
      <c:catAx>
        <c:axId val="388827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8830152"/>
        <c:crosses val="max"/>
        <c:auto val="1"/>
        <c:lblAlgn val="ctr"/>
        <c:lblOffset val="100"/>
        <c:noMultiLvlLbl val="0"/>
      </c:catAx>
      <c:valAx>
        <c:axId val="388830152"/>
        <c:scaling>
          <c:orientation val="minMax"/>
          <c:max val="136.07769999999999"/>
          <c:min val="36.287390000000002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Weight [ kg ]</a:t>
                </a:r>
              </a:p>
            </c:rich>
          </c:tx>
          <c:layout>
            <c:manualLayout>
              <c:xMode val="edge"/>
              <c:yMode val="edge"/>
              <c:x val="0.96107784431137722"/>
              <c:y val="0.36534899239290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27016"/>
        <c:crosses val="max"/>
        <c:crossBetween val="midCat"/>
        <c:majorUnit val="9.0718499999999995"/>
      </c:valAx>
      <c:spPr>
        <a:solidFill>
          <a:schemeClr val="accent4"/>
        </a:solidFill>
        <a:ln w="12700">
          <a:solidFill>
            <a:schemeClr val="bg1">
              <a:lumMod val="50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bmi-chart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161924</xdr:rowOff>
    </xdr:from>
    <xdr:to>
      <xdr:col>6</xdr:col>
      <xdr:colOff>962025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1FDD-B0F2-4AD5-B79E-3EA953E0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51</xdr:row>
      <xdr:rowOff>95250</xdr:rowOff>
    </xdr:from>
    <xdr:to>
      <xdr:col>23</xdr:col>
      <xdr:colOff>133350</xdr:colOff>
      <xdr:row>82</xdr:row>
      <xdr:rowOff>133350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0.00747</cdr:x>
      <cdr:y>0.95381</cdr:y>
    </cdr:from>
    <cdr:to>
      <cdr:x>0.21729</cdr:x>
      <cdr:y>0.9906</cdr:y>
    </cdr:to>
    <cdr:sp macro="" textlink="">
      <cdr:nvSpPr>
        <cdr:cNvPr id="275457" name="Text Box 1025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836398"/>
          <a:ext cx="1336996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0" i="0" u="sng" strike="noStrike" baseline="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0.78493</cdr:x>
      <cdr:y>0.95381</cdr:y>
    </cdr:from>
    <cdr:to>
      <cdr:x>0.99253</cdr:x>
      <cdr:y>0.9906</cdr:y>
    </cdr:to>
    <cdr:sp macro="" textlink="">
      <cdr:nvSpPr>
        <cdr:cNvPr id="27545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4903" y="4836398"/>
          <a:ext cx="1322872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0.42366</cdr:x>
      <cdr:y>0.39231</cdr:y>
    </cdr:from>
    <cdr:to>
      <cdr:x>0.58816</cdr:x>
      <cdr:y>0.47866</cdr:y>
    </cdr:to>
    <cdr:sp macro="" textlink="">
      <cdr:nvSpPr>
        <cdr:cNvPr id="27545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2822" y="1991143"/>
          <a:ext cx="104825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Overweight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25-30</a:t>
          </a:r>
        </a:p>
      </cdr:txBody>
    </cdr:sp>
  </cdr:relSizeAnchor>
  <cdr:relSizeAnchor xmlns:cdr="http://schemas.openxmlformats.org/drawingml/2006/chartDrawing">
    <cdr:from>
      <cdr:x>0.25866</cdr:x>
      <cdr:y>0.26795</cdr:y>
    </cdr:from>
    <cdr:to>
      <cdr:x>0.46946</cdr:x>
      <cdr:y>0.34497</cdr:y>
    </cdr:to>
    <cdr:sp macro="" textlink="">
      <cdr:nvSpPr>
        <cdr:cNvPr id="275460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1429" y="1360935"/>
          <a:ext cx="1343272" cy="390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Obese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30 &amp; Above</a:t>
          </a:r>
        </a:p>
      </cdr:txBody>
    </cdr:sp>
  </cdr:relSizeAnchor>
  <cdr:relSizeAnchor xmlns:cdr="http://schemas.openxmlformats.org/drawingml/2006/chartDrawing">
    <cdr:from>
      <cdr:x>0.68864</cdr:x>
      <cdr:y>0.59003</cdr:y>
    </cdr:from>
    <cdr:to>
      <cdr:x>0.86939</cdr:x>
      <cdr:y>0.67637</cdr:y>
    </cdr:to>
    <cdr:sp macro="" textlink="">
      <cdr:nvSpPr>
        <cdr:cNvPr id="275461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1328" y="2993011"/>
          <a:ext cx="115182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Underweight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&lt; 18.5</a:t>
          </a:r>
        </a:p>
      </cdr:txBody>
    </cdr:sp>
  </cdr:relSizeAnchor>
  <cdr:relSizeAnchor xmlns:cdr="http://schemas.openxmlformats.org/drawingml/2006/chartDrawing">
    <cdr:from>
      <cdr:x>0.54334</cdr:x>
      <cdr:y>0.47866</cdr:y>
    </cdr:from>
    <cdr:to>
      <cdr:x>0.70637</cdr:x>
      <cdr:y>0.56697</cdr:y>
    </cdr:to>
    <cdr:sp macro="" textlink="">
      <cdr:nvSpPr>
        <cdr:cNvPr id="275462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5474" y="2428683"/>
          <a:ext cx="1038840" cy="447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Normal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18.5-25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EB0BB"/>
      </a:accent1>
      <a:accent2>
        <a:srgbClr val="6BB557"/>
      </a:accent2>
      <a:accent3>
        <a:srgbClr val="F69B36"/>
      </a:accent3>
      <a:accent4>
        <a:srgbClr val="EC5664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ideal-weight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showGridLines="0" tabSelected="1" zoomScaleNormal="100" workbookViewId="0">
      <selection activeCell="I11" sqref="I11"/>
    </sheetView>
  </sheetViews>
  <sheetFormatPr defaultColWidth="9.140625" defaultRowHeight="12.75" x14ac:dyDescent="0.2"/>
  <cols>
    <col min="1" max="1" width="5.28515625" style="85" customWidth="1"/>
    <col min="2" max="2" width="15.140625" style="85" customWidth="1"/>
    <col min="3" max="7" width="14.7109375" style="85" customWidth="1"/>
    <col min="8" max="16384" width="9.140625" style="85"/>
  </cols>
  <sheetData>
    <row r="1" spans="2:8" s="28" customFormat="1" ht="33.950000000000003" customHeight="1" x14ac:dyDescent="0.2">
      <c r="B1" s="160" t="s">
        <v>42</v>
      </c>
      <c r="C1" s="160"/>
      <c r="D1" s="160"/>
      <c r="E1" s="160"/>
      <c r="F1" s="30"/>
      <c r="G1" s="31"/>
      <c r="H1" s="32"/>
    </row>
    <row r="2" spans="2:8" s="35" customFormat="1" ht="17.45" customHeight="1" x14ac:dyDescent="0.2">
      <c r="B2" s="33"/>
      <c r="C2" s="33"/>
      <c r="D2" s="33"/>
      <c r="E2" s="33"/>
      <c r="F2" s="33"/>
      <c r="G2" s="29"/>
      <c r="H2" s="34"/>
    </row>
    <row r="3" spans="2:8" s="28" customFormat="1" ht="17.45" customHeight="1" thickBot="1" x14ac:dyDescent="0.25"/>
    <row r="4" spans="2:8" s="28" customFormat="1" ht="18.95" customHeight="1" thickTop="1" x14ac:dyDescent="0.2">
      <c r="B4" s="53"/>
      <c r="C4" s="54"/>
      <c r="D4" s="54"/>
      <c r="E4" s="53"/>
      <c r="F4" s="54"/>
      <c r="G4" s="55"/>
    </row>
    <row r="5" spans="2:8" s="28" customFormat="1" ht="17.45" customHeight="1" x14ac:dyDescent="0.2">
      <c r="B5" s="56" t="s">
        <v>35</v>
      </c>
      <c r="C5" s="47">
        <v>75</v>
      </c>
      <c r="D5" s="57" t="str">
        <f>IF(F5="Metric","kg","pounds")</f>
        <v>kg</v>
      </c>
      <c r="E5" s="56" t="s">
        <v>53</v>
      </c>
      <c r="F5" s="86" t="s">
        <v>82</v>
      </c>
      <c r="G5" s="58"/>
    </row>
    <row r="6" spans="2:8" s="28" customFormat="1" ht="17.45" customHeight="1" x14ac:dyDescent="0.2">
      <c r="B6" s="59"/>
      <c r="C6" s="60"/>
      <c r="D6" s="57"/>
      <c r="E6" s="61"/>
      <c r="F6" s="60"/>
      <c r="G6" s="58"/>
    </row>
    <row r="7" spans="2:8" s="28" customFormat="1" ht="17.45" customHeight="1" thickBot="1" x14ac:dyDescent="0.25">
      <c r="B7" s="56" t="s">
        <v>0</v>
      </c>
      <c r="C7" s="47">
        <v>173</v>
      </c>
      <c r="D7" s="57" t="str">
        <f>IF(F5="Metric","cm","feet")</f>
        <v>cm</v>
      </c>
      <c r="E7" s="56" t="s">
        <v>79</v>
      </c>
      <c r="F7" s="86" t="s">
        <v>83</v>
      </c>
      <c r="G7" s="58"/>
    </row>
    <row r="8" spans="2:8" s="28" customFormat="1" ht="17.45" customHeight="1" thickTop="1" x14ac:dyDescent="0.2">
      <c r="B8" s="59"/>
      <c r="C8" s="52">
        <v>9</v>
      </c>
      <c r="D8" s="57" t="str">
        <f>IF(F5="Metric","","inches")</f>
        <v/>
      </c>
      <c r="E8" s="56" t="s">
        <v>72</v>
      </c>
      <c r="F8" s="100" t="s">
        <v>73</v>
      </c>
      <c r="G8" s="58"/>
    </row>
    <row r="9" spans="2:8" s="28" customFormat="1" ht="15" customHeight="1" thickBot="1" x14ac:dyDescent="0.25">
      <c r="B9" s="59"/>
      <c r="C9" s="63"/>
      <c r="D9" s="57"/>
      <c r="E9" s="61"/>
      <c r="F9" s="60"/>
      <c r="G9" s="58"/>
    </row>
    <row r="10" spans="2:8" s="67" customFormat="1" ht="30" customHeight="1" thickTop="1" thickBot="1" x14ac:dyDescent="0.25">
      <c r="B10" s="64" t="s">
        <v>80</v>
      </c>
      <c r="C10" s="65">
        <f>IF(F5="Metric",IF(ISERROR(C5/(C7/100)^2),0,C5/(C7/100)^2),IF(ISERROR(C5*703.07/(C7*12+C8)^2),0,C5*703.07/(C7*12+C8)^2))</f>
        <v>25.059307026629689</v>
      </c>
      <c r="D10" s="66"/>
      <c r="E10" s="66"/>
      <c r="F10" s="66"/>
      <c r="G10" s="101"/>
    </row>
    <row r="11" spans="2:8" s="68" customFormat="1" ht="17.45" customHeight="1" thickTop="1" x14ac:dyDescent="0.2">
      <c r="B11" s="62"/>
      <c r="C11" s="62"/>
      <c r="D11" s="62"/>
      <c r="E11" s="62"/>
      <c r="F11" s="62"/>
      <c r="G11" s="62"/>
    </row>
    <row r="12" spans="2:8" s="68" customFormat="1" ht="17.45" customHeight="1" x14ac:dyDescent="0.2">
      <c r="B12" s="62"/>
      <c r="C12" s="62"/>
      <c r="D12" s="69"/>
      <c r="E12" s="62"/>
      <c r="F12" s="62"/>
      <c r="G12" s="62"/>
    </row>
    <row r="13" spans="2:8" s="102" customFormat="1" ht="11.45" customHeight="1" x14ac:dyDescent="0.2">
      <c r="C13" s="103"/>
      <c r="D13" s="104" t="s">
        <v>36</v>
      </c>
      <c r="E13" s="103"/>
      <c r="F13" s="103"/>
      <c r="G13" s="103"/>
    </row>
    <row r="14" spans="2:8" s="102" customFormat="1" ht="11.45" customHeight="1" x14ac:dyDescent="0.2">
      <c r="C14" s="103" t="s">
        <v>41</v>
      </c>
      <c r="D14" s="104">
        <v>50</v>
      </c>
      <c r="E14" s="103"/>
      <c r="F14" s="103"/>
      <c r="G14" s="103"/>
    </row>
    <row r="15" spans="2:8" s="102" customFormat="1" ht="11.45" customHeight="1" x14ac:dyDescent="0.2">
      <c r="C15" s="103" t="s">
        <v>20</v>
      </c>
      <c r="D15" s="104">
        <f>IF($F$7="CDC",30,IF($F$8="Male",31.1,32.3))</f>
        <v>31.1</v>
      </c>
      <c r="E15" s="103"/>
      <c r="F15" s="103"/>
      <c r="G15" s="103"/>
    </row>
    <row r="16" spans="2:8" s="102" customFormat="1" ht="11.45" customHeight="1" x14ac:dyDescent="0.2">
      <c r="C16" s="103" t="str">
        <f>IF(F7="CDC","","Marginal")</f>
        <v>Marginal</v>
      </c>
      <c r="D16" s="104">
        <f>IF($F$7="CDC",NA(),IF($F$8="Male",27.8,27.3))</f>
        <v>27.8</v>
      </c>
      <c r="E16" s="103"/>
      <c r="F16" s="103"/>
      <c r="G16" s="103"/>
    </row>
    <row r="17" spans="2:7" s="102" customFormat="1" ht="11.45" customHeight="1" x14ac:dyDescent="0.2">
      <c r="C17" s="103" t="s">
        <v>1</v>
      </c>
      <c r="D17" s="104">
        <f>IF($F$7="CDC",25,IF($F$8="Male",26.4,25.8))</f>
        <v>26.4</v>
      </c>
      <c r="E17" s="103"/>
      <c r="F17" s="103"/>
      <c r="G17" s="103"/>
    </row>
    <row r="18" spans="2:7" s="102" customFormat="1" ht="11.45" customHeight="1" x14ac:dyDescent="0.2">
      <c r="C18" s="103" t="s">
        <v>50</v>
      </c>
      <c r="D18" s="104">
        <f>IF($F$7="CDC",18.5,IF($F$8="Male",20.7,19.1))</f>
        <v>20.7</v>
      </c>
      <c r="E18" s="103"/>
      <c r="F18" s="103"/>
      <c r="G18" s="103"/>
    </row>
    <row r="19" spans="2:7" s="102" customFormat="1" ht="11.45" customHeight="1" x14ac:dyDescent="0.2">
      <c r="C19" s="103" t="s">
        <v>51</v>
      </c>
      <c r="D19" s="105">
        <f>C10</f>
        <v>25.059307026629689</v>
      </c>
      <c r="E19" s="103"/>
      <c r="F19" s="103"/>
      <c r="G19" s="103"/>
    </row>
    <row r="20" spans="2:7" s="102" customFormat="1" ht="11.45" customHeight="1" x14ac:dyDescent="0.2">
      <c r="C20" s="103" t="s">
        <v>52</v>
      </c>
      <c r="D20" s="104">
        <v>0.56999999999999995</v>
      </c>
      <c r="E20" s="103"/>
      <c r="F20" s="103"/>
      <c r="G20" s="103"/>
    </row>
    <row r="21" spans="2:7" s="68" customFormat="1" ht="17.45" customHeight="1" x14ac:dyDescent="0.2">
      <c r="C21" s="62"/>
      <c r="D21" s="69"/>
      <c r="E21" s="62"/>
      <c r="F21" s="62"/>
      <c r="G21" s="62"/>
    </row>
    <row r="22" spans="2:7" s="68" customFormat="1" ht="17.45" customHeight="1" x14ac:dyDescent="0.2">
      <c r="C22" s="62"/>
      <c r="D22" s="69"/>
      <c r="E22" s="62"/>
      <c r="F22" s="62"/>
      <c r="G22" s="62"/>
    </row>
    <row r="23" spans="2:7" s="68" customFormat="1" ht="17.45" customHeight="1" x14ac:dyDescent="0.2">
      <c r="C23" s="62"/>
      <c r="D23" s="69"/>
      <c r="E23" s="62"/>
      <c r="F23" s="62"/>
      <c r="G23" s="62"/>
    </row>
    <row r="24" spans="2:7" s="46" customFormat="1" ht="21" customHeight="1" x14ac:dyDescent="0.2">
      <c r="B24" s="43" t="s">
        <v>78</v>
      </c>
      <c r="C24" s="44"/>
      <c r="D24" s="43" t="s">
        <v>71</v>
      </c>
      <c r="E24" s="44"/>
      <c r="F24" s="45"/>
      <c r="G24" s="44"/>
    </row>
    <row r="25" spans="2:7" s="70" customFormat="1" ht="17.45" customHeight="1" x14ac:dyDescent="0.2">
      <c r="B25" s="42" t="s">
        <v>45</v>
      </c>
      <c r="C25" s="42"/>
      <c r="D25" s="42" t="s">
        <v>58</v>
      </c>
      <c r="E25" s="42" t="s">
        <v>59</v>
      </c>
      <c r="F25" s="42" t="s">
        <v>60</v>
      </c>
      <c r="G25" s="36"/>
    </row>
    <row r="26" spans="2:7" s="71" customFormat="1" ht="17.45" customHeight="1" x14ac:dyDescent="0.2">
      <c r="B26" s="88" t="s">
        <v>37</v>
      </c>
      <c r="C26" s="88"/>
      <c r="D26" s="88" t="s">
        <v>61</v>
      </c>
      <c r="E26" s="88" t="s">
        <v>62</v>
      </c>
      <c r="F26" s="89" t="s">
        <v>38</v>
      </c>
      <c r="G26" s="87"/>
    </row>
    <row r="27" spans="2:7" s="72" customFormat="1" ht="17.45" customHeight="1" x14ac:dyDescent="0.2">
      <c r="B27" s="90" t="s">
        <v>77</v>
      </c>
      <c r="C27" s="90"/>
      <c r="D27" s="90" t="s">
        <v>63</v>
      </c>
      <c r="E27" s="90" t="s">
        <v>64</v>
      </c>
      <c r="F27" s="93" t="s">
        <v>1</v>
      </c>
      <c r="G27" s="94"/>
    </row>
    <row r="28" spans="2:7" s="72" customFormat="1" ht="17.45" customHeight="1" x14ac:dyDescent="0.2">
      <c r="B28" s="98" t="s">
        <v>75</v>
      </c>
      <c r="C28" s="98"/>
      <c r="D28" s="98" t="s">
        <v>65</v>
      </c>
      <c r="E28" s="98" t="s">
        <v>66</v>
      </c>
      <c r="F28" s="99" t="s">
        <v>74</v>
      </c>
      <c r="G28" s="94"/>
    </row>
    <row r="29" spans="2:7" s="73" customFormat="1" ht="17.45" customHeight="1" x14ac:dyDescent="0.2">
      <c r="B29" s="91" t="s">
        <v>39</v>
      </c>
      <c r="C29" s="91"/>
      <c r="D29" s="91" t="s">
        <v>67</v>
      </c>
      <c r="E29" s="91" t="s">
        <v>68</v>
      </c>
      <c r="F29" s="95" t="s">
        <v>40</v>
      </c>
      <c r="G29" s="96"/>
    </row>
    <row r="30" spans="2:7" s="74" customFormat="1" ht="17.45" customHeight="1" x14ac:dyDescent="0.2">
      <c r="B30" s="92" t="s">
        <v>76</v>
      </c>
      <c r="C30" s="92"/>
      <c r="D30" s="92" t="s">
        <v>69</v>
      </c>
      <c r="E30" s="92" t="s">
        <v>70</v>
      </c>
      <c r="F30" s="92" t="s">
        <v>41</v>
      </c>
      <c r="G30" s="97"/>
    </row>
    <row r="31" spans="2:7" s="68" customFormat="1" ht="17.45" customHeight="1" x14ac:dyDescent="0.2">
      <c r="B31" s="27"/>
      <c r="C31" s="27"/>
      <c r="E31" s="27"/>
      <c r="F31" s="27"/>
    </row>
    <row r="32" spans="2:7" s="68" customFormat="1" ht="17.45" customHeight="1" x14ac:dyDescent="0.2">
      <c r="B32" s="27"/>
      <c r="C32" s="27"/>
      <c r="E32" s="27"/>
      <c r="F32" s="27"/>
    </row>
    <row r="33" spans="2:8" s="68" customFormat="1" ht="17.45" customHeight="1" x14ac:dyDescent="0.2">
      <c r="B33" s="27"/>
    </row>
    <row r="34" spans="2:8" s="28" customFormat="1" ht="17.45" customHeight="1" x14ac:dyDescent="0.25">
      <c r="B34" s="75" t="s">
        <v>15</v>
      </c>
      <c r="C34" s="76"/>
      <c r="D34" s="76"/>
      <c r="E34" s="41"/>
      <c r="F34" s="41"/>
      <c r="G34" s="41"/>
    </row>
    <row r="35" spans="2:8" s="70" customFormat="1" ht="17.45" customHeight="1" x14ac:dyDescent="0.2">
      <c r="B35" s="77" t="s">
        <v>54</v>
      </c>
      <c r="C35" s="78"/>
      <c r="D35" s="78"/>
      <c r="E35" s="79"/>
      <c r="F35" s="42"/>
      <c r="G35" s="79"/>
      <c r="H35" s="80"/>
    </row>
    <row r="36" spans="2:8" s="81" customFormat="1" ht="17.45" customHeight="1" x14ac:dyDescent="0.2">
      <c r="E36" s="37"/>
      <c r="F36" s="37"/>
      <c r="G36" s="37"/>
      <c r="H36" s="37"/>
    </row>
    <row r="37" spans="2:8" s="82" customFormat="1" ht="17.45" customHeight="1" x14ac:dyDescent="0.2">
      <c r="E37" s="38"/>
      <c r="F37" s="38"/>
      <c r="G37" s="38"/>
      <c r="H37" s="38"/>
    </row>
    <row r="38" spans="2:8" s="82" customFormat="1" ht="17.45" customHeight="1" x14ac:dyDescent="0.2">
      <c r="E38" s="38"/>
      <c r="F38" s="38"/>
      <c r="G38" s="38"/>
      <c r="H38" s="38"/>
    </row>
    <row r="39" spans="2:8" s="83" customFormat="1" ht="17.45" customHeight="1" x14ac:dyDescent="0.2">
      <c r="E39" s="39"/>
      <c r="F39" s="39"/>
      <c r="G39" s="39"/>
      <c r="H39" s="39"/>
    </row>
    <row r="40" spans="2:8" s="68" customFormat="1" ht="17.45" customHeight="1" x14ac:dyDescent="0.2">
      <c r="E40" s="40"/>
      <c r="F40" s="40"/>
      <c r="G40" s="84"/>
      <c r="H40" s="84"/>
    </row>
    <row r="41" spans="2:8" s="68" customFormat="1" ht="17.45" customHeight="1" x14ac:dyDescent="0.2"/>
    <row r="42" spans="2:8" s="68" customFormat="1" ht="17.45" customHeight="1" x14ac:dyDescent="0.2"/>
    <row r="43" spans="2:8" s="68" customFormat="1" ht="17.45" customHeight="1" x14ac:dyDescent="0.2"/>
    <row r="44" spans="2:8" ht="17.45" customHeight="1" x14ac:dyDescent="0.2"/>
  </sheetData>
  <mergeCells count="1">
    <mergeCell ref="B1:E1"/>
  </mergeCells>
  <conditionalFormatting sqref="B10:G10">
    <cfRule type="expression" dxfId="8" priority="1" stopIfTrue="1">
      <formula>$C$10&lt;$D$18</formula>
    </cfRule>
    <cfRule type="expression" dxfId="7" priority="3" stopIfTrue="1">
      <formula>$C$10&lt;=$D$17</formula>
    </cfRule>
    <cfRule type="expression" dxfId="6" priority="4">
      <formula>$C$10&lt;=$D$16</formula>
    </cfRule>
    <cfRule type="expression" dxfId="5" priority="5" stopIfTrue="1">
      <formula>$C$10&lt;=$D$15</formula>
    </cfRule>
    <cfRule type="expression" dxfId="4" priority="6" stopIfTrue="1">
      <formula>$C$10&gt;$D$15</formula>
    </cfRule>
  </conditionalFormatting>
  <conditionalFormatting sqref="C8">
    <cfRule type="expression" dxfId="3" priority="2">
      <formula>$F$5="Metric"</formula>
    </cfRule>
  </conditionalFormatting>
  <dataValidations count="3">
    <dataValidation type="list" allowBlank="1" showInputMessage="1" showErrorMessage="1" sqref="F7">
      <formula1>"CDC,NHANES II"</formula1>
    </dataValidation>
    <dataValidation type="list" allowBlank="1" showInputMessage="1" showErrorMessage="1" sqref="F5">
      <formula1>"Metric,English"</formula1>
    </dataValidation>
    <dataValidation type="list" allowBlank="1" showInputMessage="1" showErrorMessage="1" sqref="F8">
      <formula1>"Male,Female"</formula1>
    </dataValidation>
  </dataValidations>
  <printOptions horizontalCentered="1"/>
  <pageMargins left="0.5" right="0.5" top="1" bottom="1" header="0.5" footer="0.5"/>
  <pageSetup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showGridLines="0" topLeftCell="A47" zoomScaleNormal="100" workbookViewId="0">
      <selection activeCell="G85" sqref="G85"/>
    </sheetView>
  </sheetViews>
  <sheetFormatPr defaultColWidth="11.140625" defaultRowHeight="12.75" x14ac:dyDescent="0.2"/>
  <cols>
    <col min="1" max="1" width="5.5703125" style="106" customWidth="1"/>
    <col min="2" max="2" width="7.7109375" style="106" customWidth="1"/>
    <col min="3" max="6" width="3.85546875" style="106" customWidth="1"/>
    <col min="7" max="7" width="3.85546875" style="107" customWidth="1"/>
    <col min="8" max="24" width="3.85546875" style="106" customWidth="1"/>
    <col min="25" max="16384" width="11.140625" style="106"/>
  </cols>
  <sheetData>
    <row r="1" spans="1:24" ht="37.5" customHeight="1" x14ac:dyDescent="0.2">
      <c r="A1" s="159" t="s">
        <v>44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4" s="156" customFormat="1" x14ac:dyDescent="0.2">
      <c r="A2" s="155"/>
      <c r="G2" s="157"/>
      <c r="X2" s="158"/>
    </row>
    <row r="3" spans="1:24" x14ac:dyDescent="0.2">
      <c r="A3" s="108"/>
      <c r="B3" s="108"/>
      <c r="C3" s="109"/>
      <c r="D3" s="108"/>
      <c r="E3" s="108"/>
      <c r="F3" s="108"/>
      <c r="G3" s="110"/>
      <c r="H3" s="108"/>
    </row>
    <row r="4" spans="1:24" hidden="1" x14ac:dyDescent="0.2">
      <c r="A4" s="108"/>
      <c r="B4" s="108"/>
      <c r="C4" s="110">
        <v>56</v>
      </c>
      <c r="D4" s="110">
        <v>57</v>
      </c>
      <c r="E4" s="110">
        <v>58</v>
      </c>
      <c r="F4" s="110">
        <v>59</v>
      </c>
      <c r="G4" s="110">
        <v>60</v>
      </c>
      <c r="H4" s="110">
        <v>61</v>
      </c>
      <c r="I4" s="110">
        <v>62</v>
      </c>
      <c r="J4" s="110">
        <v>63</v>
      </c>
      <c r="K4" s="110">
        <v>64</v>
      </c>
      <c r="L4" s="110">
        <v>65</v>
      </c>
      <c r="M4" s="110">
        <v>66</v>
      </c>
      <c r="N4" s="110">
        <v>67</v>
      </c>
      <c r="O4" s="110">
        <v>68</v>
      </c>
      <c r="P4" s="110">
        <v>69</v>
      </c>
      <c r="Q4" s="110">
        <v>70</v>
      </c>
      <c r="R4" s="110">
        <v>71</v>
      </c>
      <c r="S4" s="110">
        <v>72</v>
      </c>
      <c r="T4" s="110">
        <v>73</v>
      </c>
      <c r="U4" s="110">
        <v>74</v>
      </c>
      <c r="V4" s="110">
        <v>75</v>
      </c>
      <c r="W4" s="110">
        <v>76</v>
      </c>
      <c r="X4" s="110">
        <v>77</v>
      </c>
    </row>
    <row r="5" spans="1:24" s="111" customFormat="1" ht="20.25" x14ac:dyDescent="0.3">
      <c r="A5" s="164" t="s">
        <v>43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</row>
    <row r="6" spans="1:24" x14ac:dyDescent="0.2">
      <c r="B6" s="108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2" t="s">
        <v>34</v>
      </c>
    </row>
    <row r="7" spans="1:24" s="113" customFormat="1" ht="15" customHeight="1" x14ac:dyDescent="0.2">
      <c r="B7" s="114"/>
      <c r="C7" s="115"/>
      <c r="D7" s="48" t="s">
        <v>46</v>
      </c>
      <c r="E7" s="116"/>
      <c r="F7" s="116"/>
      <c r="G7" s="117"/>
      <c r="H7" s="118"/>
      <c r="I7" s="49" t="s">
        <v>47</v>
      </c>
      <c r="J7" s="119"/>
      <c r="K7" s="119"/>
      <c r="L7" s="119"/>
      <c r="N7" s="120"/>
      <c r="O7" s="50" t="s">
        <v>48</v>
      </c>
      <c r="P7" s="121"/>
      <c r="Q7" s="121"/>
      <c r="R7" s="121"/>
      <c r="T7" s="122"/>
      <c r="U7" s="51" t="s">
        <v>49</v>
      </c>
      <c r="V7" s="123"/>
      <c r="W7" s="123"/>
      <c r="X7" s="123"/>
    </row>
    <row r="8" spans="1:24" ht="18" customHeight="1" x14ac:dyDescent="0.25">
      <c r="A8" s="108"/>
      <c r="B8" s="108"/>
      <c r="C8" s="161" t="s">
        <v>81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</row>
    <row r="9" spans="1:24" s="113" customFormat="1" ht="15.75" x14ac:dyDescent="0.2">
      <c r="A9" s="162" t="s">
        <v>31</v>
      </c>
      <c r="B9" s="163"/>
      <c r="C9" s="124" t="str">
        <f t="shared" ref="C9:X9" si="0">ROUNDDOWN(C4/12,0)&amp;"'"&amp;MOD(C4,12)&amp;CHAR(34)</f>
        <v>4'8"</v>
      </c>
      <c r="D9" s="124" t="str">
        <f t="shared" si="0"/>
        <v>4'9"</v>
      </c>
      <c r="E9" s="124" t="str">
        <f t="shared" si="0"/>
        <v>4'10"</v>
      </c>
      <c r="F9" s="124" t="str">
        <f t="shared" si="0"/>
        <v>4'11"</v>
      </c>
      <c r="G9" s="124" t="str">
        <f t="shared" si="0"/>
        <v>5'0"</v>
      </c>
      <c r="H9" s="124" t="str">
        <f t="shared" si="0"/>
        <v>5'1"</v>
      </c>
      <c r="I9" s="124" t="str">
        <f t="shared" si="0"/>
        <v>5'2"</v>
      </c>
      <c r="J9" s="124" t="str">
        <f t="shared" si="0"/>
        <v>5'3"</v>
      </c>
      <c r="K9" s="124" t="str">
        <f t="shared" si="0"/>
        <v>5'4"</v>
      </c>
      <c r="L9" s="124" t="str">
        <f t="shared" si="0"/>
        <v>5'5"</v>
      </c>
      <c r="M9" s="124" t="str">
        <f t="shared" si="0"/>
        <v>5'6"</v>
      </c>
      <c r="N9" s="124" t="str">
        <f t="shared" si="0"/>
        <v>5'7"</v>
      </c>
      <c r="O9" s="124" t="str">
        <f t="shared" si="0"/>
        <v>5'8"</v>
      </c>
      <c r="P9" s="124" t="str">
        <f t="shared" si="0"/>
        <v>5'9"</v>
      </c>
      <c r="Q9" s="124" t="str">
        <f t="shared" si="0"/>
        <v>5'10"</v>
      </c>
      <c r="R9" s="124" t="str">
        <f t="shared" si="0"/>
        <v>5'11"</v>
      </c>
      <c r="S9" s="124" t="str">
        <f t="shared" si="0"/>
        <v>6'0"</v>
      </c>
      <c r="T9" s="124" t="str">
        <f t="shared" si="0"/>
        <v>6'1"</v>
      </c>
      <c r="U9" s="124" t="str">
        <f t="shared" si="0"/>
        <v>6'2"</v>
      </c>
      <c r="V9" s="124" t="str">
        <f t="shared" si="0"/>
        <v>6'3"</v>
      </c>
      <c r="W9" s="124" t="str">
        <f t="shared" si="0"/>
        <v>6'4"</v>
      </c>
      <c r="X9" s="125" t="str">
        <f t="shared" si="0"/>
        <v>6'5"</v>
      </c>
    </row>
    <row r="10" spans="1:24" s="113" customFormat="1" x14ac:dyDescent="0.2">
      <c r="A10" s="126" t="s">
        <v>9</v>
      </c>
      <c r="B10" s="127" t="s">
        <v>30</v>
      </c>
      <c r="C10" s="128" t="str">
        <f>TEXT(C4*2.54,"0")&amp;"cm"</f>
        <v>142cm</v>
      </c>
      <c r="D10" s="129"/>
      <c r="E10" s="128">
        <f>E4*2.54</f>
        <v>147.32</v>
      </c>
      <c r="F10" s="128">
        <f t="shared" ref="F10:X10" si="1">F4*2.54</f>
        <v>149.86000000000001</v>
      </c>
      <c r="G10" s="128">
        <f t="shared" si="1"/>
        <v>152.4</v>
      </c>
      <c r="H10" s="128">
        <f t="shared" si="1"/>
        <v>154.94</v>
      </c>
      <c r="I10" s="128">
        <f t="shared" si="1"/>
        <v>157.47999999999999</v>
      </c>
      <c r="J10" s="128">
        <f t="shared" si="1"/>
        <v>160.02000000000001</v>
      </c>
      <c r="K10" s="128">
        <f t="shared" si="1"/>
        <v>162.56</v>
      </c>
      <c r="L10" s="128">
        <f t="shared" si="1"/>
        <v>165.1</v>
      </c>
      <c r="M10" s="128">
        <f t="shared" si="1"/>
        <v>167.64000000000001</v>
      </c>
      <c r="N10" s="128">
        <f t="shared" si="1"/>
        <v>170.18</v>
      </c>
      <c r="O10" s="128">
        <f t="shared" si="1"/>
        <v>172.72</v>
      </c>
      <c r="P10" s="128">
        <f t="shared" si="1"/>
        <v>175.26</v>
      </c>
      <c r="Q10" s="128">
        <f t="shared" si="1"/>
        <v>177.8</v>
      </c>
      <c r="R10" s="128">
        <f t="shared" si="1"/>
        <v>180.34</v>
      </c>
      <c r="S10" s="128">
        <f t="shared" si="1"/>
        <v>182.88</v>
      </c>
      <c r="T10" s="128">
        <f t="shared" si="1"/>
        <v>185.42000000000002</v>
      </c>
      <c r="U10" s="128">
        <f t="shared" si="1"/>
        <v>187.96</v>
      </c>
      <c r="V10" s="128">
        <f t="shared" si="1"/>
        <v>190.5</v>
      </c>
      <c r="W10" s="128">
        <f t="shared" si="1"/>
        <v>193.04</v>
      </c>
      <c r="X10" s="130">
        <f t="shared" si="1"/>
        <v>195.58</v>
      </c>
    </row>
    <row r="11" spans="1:24" s="113" customFormat="1" ht="12.75" customHeight="1" x14ac:dyDescent="0.2">
      <c r="A11" s="131">
        <v>260</v>
      </c>
      <c r="B11" s="132" t="str">
        <f>"("&amp;TEXT(ROUND(A11*0.45359237,1),"0.0")&amp;")"</f>
        <v>(117.9)</v>
      </c>
      <c r="C11" s="142">
        <f>$A11*703.07/C$4^2</f>
        <v>58.290242346938783</v>
      </c>
      <c r="D11" s="141">
        <f t="shared" ref="D11:S26" si="2">$A11*703.07/D$4^2</f>
        <v>56.262911665127739</v>
      </c>
      <c r="E11" s="142">
        <f t="shared" si="2"/>
        <v>54.33953626634959</v>
      </c>
      <c r="F11" s="141">
        <f t="shared" si="2"/>
        <v>52.513128411376044</v>
      </c>
      <c r="G11" s="142">
        <f t="shared" si="2"/>
        <v>50.777277777777783</v>
      </c>
      <c r="H11" s="133">
        <f t="shared" si="2"/>
        <v>49.126095135716206</v>
      </c>
      <c r="I11" s="142">
        <f t="shared" si="2"/>
        <v>47.554162330905307</v>
      </c>
      <c r="J11" s="141">
        <f t="shared" si="2"/>
        <v>46.05648778029731</v>
      </c>
      <c r="K11" s="133">
        <f t="shared" si="2"/>
        <v>44.628466796875003</v>
      </c>
      <c r="L11" s="133">
        <f t="shared" si="2"/>
        <v>43.265846153846155</v>
      </c>
      <c r="M11" s="142">
        <f t="shared" si="2"/>
        <v>41.964692378328742</v>
      </c>
      <c r="N11" s="141">
        <f t="shared" si="2"/>
        <v>40.721363332590784</v>
      </c>
      <c r="O11" s="133">
        <f t="shared" si="2"/>
        <v>39.532482698961942</v>
      </c>
      <c r="P11" s="133">
        <f t="shared" si="2"/>
        <v>38.394917034236506</v>
      </c>
      <c r="Q11" s="142">
        <f t="shared" si="2"/>
        <v>37.30575510204082</v>
      </c>
      <c r="R11" s="141">
        <f t="shared" si="2"/>
        <v>36.262289228327717</v>
      </c>
      <c r="S11" s="133">
        <f t="shared" si="2"/>
        <v>35.261998456790124</v>
      </c>
      <c r="T11" s="133">
        <f t="shared" ref="T11:X26" si="3">$A11*703.07/T$4^2</f>
        <v>34.302533308313009</v>
      </c>
      <c r="U11" s="142">
        <f t="shared" si="3"/>
        <v>33.381701972242517</v>
      </c>
      <c r="V11" s="141">
        <f t="shared" si="3"/>
        <v>32.497457777777782</v>
      </c>
      <c r="W11" s="142">
        <f t="shared" si="3"/>
        <v>31.647887811634352</v>
      </c>
      <c r="X11" s="141">
        <f t="shared" si="3"/>
        <v>30.831202563670097</v>
      </c>
    </row>
    <row r="12" spans="1:24" s="151" customFormat="1" x14ac:dyDescent="0.2">
      <c r="A12" s="152">
        <v>255</v>
      </c>
      <c r="B12" s="153" t="str">
        <f t="shared" ref="B12:B47" si="4">"("&amp;TEXT(ROUND(A12*0.45359237,1),"0.0")&amp;")"</f>
        <v>(115.7)</v>
      </c>
      <c r="C12" s="145">
        <f t="shared" ref="C12:R27" si="5">$A12*703.07/C$4^2</f>
        <v>57.169276147959188</v>
      </c>
      <c r="D12" s="146">
        <f t="shared" si="2"/>
        <v>55.18093259464451</v>
      </c>
      <c r="E12" s="145">
        <f t="shared" si="2"/>
        <v>53.294545184304404</v>
      </c>
      <c r="F12" s="146">
        <f t="shared" si="2"/>
        <v>51.503260557311123</v>
      </c>
      <c r="G12" s="145">
        <f t="shared" si="2"/>
        <v>49.800791666666669</v>
      </c>
      <c r="H12" s="147">
        <f t="shared" si="2"/>
        <v>48.181362536952435</v>
      </c>
      <c r="I12" s="145">
        <f t="shared" si="2"/>
        <v>46.639659209157131</v>
      </c>
      <c r="J12" s="146">
        <f t="shared" si="2"/>
        <v>45.170786092214662</v>
      </c>
      <c r="K12" s="147">
        <f t="shared" si="2"/>
        <v>43.770227050781251</v>
      </c>
      <c r="L12" s="147">
        <f t="shared" si="2"/>
        <v>42.433810650887573</v>
      </c>
      <c r="M12" s="145">
        <f t="shared" si="2"/>
        <v>41.157679063360881</v>
      </c>
      <c r="N12" s="146">
        <f t="shared" si="2"/>
        <v>39.938260191579417</v>
      </c>
      <c r="O12" s="147">
        <f t="shared" si="2"/>
        <v>38.772242647058825</v>
      </c>
      <c r="P12" s="147">
        <f t="shared" si="2"/>
        <v>37.656553245116577</v>
      </c>
      <c r="Q12" s="145">
        <f t="shared" si="2"/>
        <v>36.588336734693875</v>
      </c>
      <c r="R12" s="146">
        <f t="shared" si="2"/>
        <v>35.564937512398338</v>
      </c>
      <c r="S12" s="147">
        <f t="shared" si="2"/>
        <v>34.583883101851853</v>
      </c>
      <c r="T12" s="147">
        <f t="shared" si="3"/>
        <v>33.64286920623006</v>
      </c>
      <c r="U12" s="145">
        <f t="shared" si="3"/>
        <v>32.739746165084007</v>
      </c>
      <c r="V12" s="146">
        <f t="shared" si="3"/>
        <v>31.872506666666666</v>
      </c>
      <c r="W12" s="145">
        <f t="shared" si="3"/>
        <v>31.039274584487536</v>
      </c>
      <c r="X12" s="146">
        <f t="shared" si="3"/>
        <v>30.238294822061057</v>
      </c>
    </row>
    <row r="13" spans="1:24" s="113" customFormat="1" x14ac:dyDescent="0.2">
      <c r="A13" s="131">
        <v>250</v>
      </c>
      <c r="B13" s="132" t="str">
        <f t="shared" si="4"/>
        <v>(113.4)</v>
      </c>
      <c r="C13" s="142">
        <f t="shared" si="5"/>
        <v>56.048309948979593</v>
      </c>
      <c r="D13" s="141">
        <f t="shared" si="2"/>
        <v>54.098953524161281</v>
      </c>
      <c r="E13" s="142">
        <f t="shared" si="2"/>
        <v>52.249554102259218</v>
      </c>
      <c r="F13" s="141">
        <f t="shared" si="2"/>
        <v>50.493392703246194</v>
      </c>
      <c r="G13" s="142">
        <f t="shared" si="2"/>
        <v>48.824305555555554</v>
      </c>
      <c r="H13" s="133">
        <f t="shared" si="2"/>
        <v>47.236629938188656</v>
      </c>
      <c r="I13" s="142">
        <f t="shared" si="2"/>
        <v>45.725156087408948</v>
      </c>
      <c r="J13" s="141">
        <f t="shared" si="2"/>
        <v>44.285084404132022</v>
      </c>
      <c r="K13" s="133">
        <f t="shared" si="2"/>
        <v>42.9119873046875</v>
      </c>
      <c r="L13" s="133">
        <f t="shared" si="2"/>
        <v>41.601775147928997</v>
      </c>
      <c r="M13" s="142">
        <f t="shared" si="2"/>
        <v>40.35066574839302</v>
      </c>
      <c r="N13" s="141">
        <f t="shared" si="2"/>
        <v>39.155157050568057</v>
      </c>
      <c r="O13" s="133">
        <f t="shared" si="2"/>
        <v>38.012002595155707</v>
      </c>
      <c r="P13" s="133">
        <f t="shared" si="2"/>
        <v>36.918189455996639</v>
      </c>
      <c r="Q13" s="142">
        <f t="shared" si="2"/>
        <v>35.870918367346938</v>
      </c>
      <c r="R13" s="141">
        <f t="shared" si="2"/>
        <v>34.867585796468951</v>
      </c>
      <c r="S13" s="133">
        <f t="shared" si="2"/>
        <v>33.905767746913583</v>
      </c>
      <c r="T13" s="133">
        <f t="shared" si="3"/>
        <v>32.983205104147117</v>
      </c>
      <c r="U13" s="142">
        <f t="shared" si="3"/>
        <v>32.09779035792549</v>
      </c>
      <c r="V13" s="141">
        <f t="shared" si="3"/>
        <v>31.247555555555557</v>
      </c>
      <c r="W13" s="142">
        <f t="shared" si="3"/>
        <v>30.430661357340721</v>
      </c>
      <c r="X13" s="141">
        <f t="shared" si="3"/>
        <v>29.645387080452014</v>
      </c>
    </row>
    <row r="14" spans="1:24" s="151" customFormat="1" x14ac:dyDescent="0.2">
      <c r="A14" s="152">
        <v>245</v>
      </c>
      <c r="B14" s="153" t="str">
        <f t="shared" si="4"/>
        <v>(111.1)</v>
      </c>
      <c r="C14" s="145">
        <f t="shared" si="5"/>
        <v>54.927343750000006</v>
      </c>
      <c r="D14" s="146">
        <f t="shared" si="2"/>
        <v>53.01697445367806</v>
      </c>
      <c r="E14" s="145">
        <f t="shared" si="2"/>
        <v>51.204563020214039</v>
      </c>
      <c r="F14" s="146">
        <f t="shared" si="2"/>
        <v>49.483524849181279</v>
      </c>
      <c r="G14" s="145">
        <f t="shared" si="2"/>
        <v>47.847819444444454</v>
      </c>
      <c r="H14" s="147">
        <f t="shared" si="2"/>
        <v>46.291897339424892</v>
      </c>
      <c r="I14" s="145">
        <f t="shared" si="2"/>
        <v>44.810652965660779</v>
      </c>
      <c r="J14" s="146">
        <f t="shared" si="2"/>
        <v>43.399382716049388</v>
      </c>
      <c r="K14" s="147">
        <f t="shared" si="2"/>
        <v>42.053747558593756</v>
      </c>
      <c r="L14" s="147">
        <f t="shared" si="2"/>
        <v>40.769739644970421</v>
      </c>
      <c r="M14" s="145">
        <f t="shared" si="2"/>
        <v>39.543652433425166</v>
      </c>
      <c r="N14" s="146">
        <f t="shared" si="2"/>
        <v>38.372053909556698</v>
      </c>
      <c r="O14" s="147">
        <f t="shared" si="2"/>
        <v>37.251762543252603</v>
      </c>
      <c r="P14" s="147">
        <f t="shared" si="2"/>
        <v>36.17982566687671</v>
      </c>
      <c r="Q14" s="145">
        <f t="shared" si="2"/>
        <v>35.153500000000008</v>
      </c>
      <c r="R14" s="146">
        <f t="shared" si="2"/>
        <v>34.170234080539579</v>
      </c>
      <c r="S14" s="147">
        <f t="shared" si="2"/>
        <v>33.227652391975312</v>
      </c>
      <c r="T14" s="147">
        <f t="shared" si="3"/>
        <v>32.323541002064182</v>
      </c>
      <c r="U14" s="145">
        <f t="shared" si="3"/>
        <v>31.455834550766987</v>
      </c>
      <c r="V14" s="146">
        <f t="shared" si="3"/>
        <v>30.622604444444448</v>
      </c>
      <c r="W14" s="145">
        <f t="shared" si="3"/>
        <v>29.82204813019391</v>
      </c>
      <c r="X14" s="146">
        <f t="shared" si="3"/>
        <v>29.052479338842979</v>
      </c>
    </row>
    <row r="15" spans="1:24" s="113" customFormat="1" x14ac:dyDescent="0.2">
      <c r="A15" s="131">
        <v>240</v>
      </c>
      <c r="B15" s="132" t="str">
        <f t="shared" si="4"/>
        <v>(108.9)</v>
      </c>
      <c r="C15" s="142">
        <f t="shared" si="5"/>
        <v>53.806377551020411</v>
      </c>
      <c r="D15" s="141">
        <f t="shared" si="2"/>
        <v>51.934995383194831</v>
      </c>
      <c r="E15" s="142">
        <f t="shared" si="2"/>
        <v>50.159571938168853</v>
      </c>
      <c r="F15" s="141">
        <f t="shared" si="2"/>
        <v>48.47365699511635</v>
      </c>
      <c r="G15" s="142">
        <f t="shared" si="2"/>
        <v>46.87133333333334</v>
      </c>
      <c r="H15" s="133">
        <f t="shared" si="2"/>
        <v>45.347164740661114</v>
      </c>
      <c r="I15" s="142">
        <f t="shared" si="2"/>
        <v>43.896149843912596</v>
      </c>
      <c r="J15" s="141">
        <f t="shared" si="2"/>
        <v>42.513681027966747</v>
      </c>
      <c r="K15" s="133">
        <f t="shared" si="2"/>
        <v>41.195507812500004</v>
      </c>
      <c r="L15" s="133">
        <f t="shared" si="2"/>
        <v>39.937704142011839</v>
      </c>
      <c r="M15" s="142">
        <f t="shared" si="2"/>
        <v>38.736639118457305</v>
      </c>
      <c r="N15" s="141">
        <f t="shared" si="2"/>
        <v>37.588950768545338</v>
      </c>
      <c r="O15" s="133">
        <f t="shared" si="2"/>
        <v>36.491522491349485</v>
      </c>
      <c r="P15" s="133">
        <f t="shared" si="2"/>
        <v>35.44146187775678</v>
      </c>
      <c r="Q15" s="142">
        <f t="shared" si="2"/>
        <v>34.436081632653064</v>
      </c>
      <c r="R15" s="141">
        <f t="shared" si="2"/>
        <v>33.4728823646102</v>
      </c>
      <c r="S15" s="133">
        <f t="shared" si="2"/>
        <v>32.549537037037041</v>
      </c>
      <c r="T15" s="133">
        <f t="shared" si="3"/>
        <v>31.663876899981236</v>
      </c>
      <c r="U15" s="142">
        <f t="shared" si="3"/>
        <v>30.813878743608477</v>
      </c>
      <c r="V15" s="141">
        <f t="shared" si="3"/>
        <v>29.997653333333336</v>
      </c>
      <c r="W15" s="142">
        <f t="shared" si="3"/>
        <v>29.213434903047094</v>
      </c>
      <c r="X15" s="141">
        <f t="shared" si="3"/>
        <v>28.459571597233939</v>
      </c>
    </row>
    <row r="16" spans="1:24" s="151" customFormat="1" x14ac:dyDescent="0.2">
      <c r="A16" s="152">
        <v>235</v>
      </c>
      <c r="B16" s="153" t="str">
        <f t="shared" si="4"/>
        <v>(106.6)</v>
      </c>
      <c r="C16" s="145">
        <f t="shared" si="5"/>
        <v>52.685411352040823</v>
      </c>
      <c r="D16" s="146">
        <f t="shared" si="2"/>
        <v>50.85301631271161</v>
      </c>
      <c r="E16" s="145">
        <f t="shared" si="2"/>
        <v>49.114580856123666</v>
      </c>
      <c r="F16" s="146">
        <f t="shared" si="2"/>
        <v>47.463789141051429</v>
      </c>
      <c r="G16" s="145">
        <f t="shared" si="2"/>
        <v>45.894847222222225</v>
      </c>
      <c r="H16" s="147">
        <f t="shared" si="2"/>
        <v>44.402432141897343</v>
      </c>
      <c r="I16" s="145">
        <f t="shared" si="2"/>
        <v>42.981646722164413</v>
      </c>
      <c r="J16" s="146">
        <f t="shared" si="2"/>
        <v>41.627979339884106</v>
      </c>
      <c r="K16" s="147">
        <f t="shared" si="2"/>
        <v>40.337268066406253</v>
      </c>
      <c r="L16" s="147">
        <f t="shared" si="2"/>
        <v>39.105668639053256</v>
      </c>
      <c r="M16" s="145">
        <f t="shared" si="2"/>
        <v>37.929625803489444</v>
      </c>
      <c r="N16" s="146">
        <f t="shared" si="2"/>
        <v>36.805847627533971</v>
      </c>
      <c r="O16" s="147">
        <f t="shared" si="2"/>
        <v>35.731282439446368</v>
      </c>
      <c r="P16" s="147">
        <f t="shared" si="2"/>
        <v>34.703098088636843</v>
      </c>
      <c r="Q16" s="145">
        <f t="shared" si="2"/>
        <v>33.718663265306127</v>
      </c>
      <c r="R16" s="146">
        <f t="shared" si="2"/>
        <v>32.775530648680821</v>
      </c>
      <c r="S16" s="147">
        <f t="shared" si="2"/>
        <v>31.871421682098767</v>
      </c>
      <c r="T16" s="147">
        <f t="shared" si="3"/>
        <v>31.004212797898294</v>
      </c>
      <c r="U16" s="145">
        <f t="shared" si="3"/>
        <v>30.171922936449967</v>
      </c>
      <c r="V16" s="146">
        <f t="shared" si="3"/>
        <v>29.372702222222223</v>
      </c>
      <c r="W16" s="145">
        <f t="shared" si="3"/>
        <v>28.604821675900279</v>
      </c>
      <c r="X16" s="146">
        <f t="shared" si="3"/>
        <v>27.866663855624896</v>
      </c>
    </row>
    <row r="17" spans="1:24" s="113" customFormat="1" x14ac:dyDescent="0.2">
      <c r="A17" s="131">
        <v>230</v>
      </c>
      <c r="B17" s="132" t="str">
        <f t="shared" si="4"/>
        <v>(104.3)</v>
      </c>
      <c r="C17" s="142">
        <f t="shared" si="5"/>
        <v>51.564445153061229</v>
      </c>
      <c r="D17" s="141">
        <f t="shared" si="2"/>
        <v>49.771037242228381</v>
      </c>
      <c r="E17" s="142">
        <f t="shared" si="2"/>
        <v>48.06958977407848</v>
      </c>
      <c r="F17" s="141">
        <f t="shared" si="2"/>
        <v>46.4539212869865</v>
      </c>
      <c r="G17" s="142">
        <f t="shared" si="2"/>
        <v>44.918361111111111</v>
      </c>
      <c r="H17" s="133">
        <f t="shared" si="2"/>
        <v>43.457699543133565</v>
      </c>
      <c r="I17" s="142">
        <f t="shared" si="2"/>
        <v>42.067143600416237</v>
      </c>
      <c r="J17" s="141">
        <f t="shared" si="2"/>
        <v>40.742277651801466</v>
      </c>
      <c r="K17" s="133">
        <f t="shared" si="2"/>
        <v>39.479028320312501</v>
      </c>
      <c r="L17" s="133">
        <f t="shared" si="2"/>
        <v>38.273633136094674</v>
      </c>
      <c r="M17" s="142">
        <f t="shared" si="2"/>
        <v>37.122612488521582</v>
      </c>
      <c r="N17" s="141">
        <f t="shared" si="2"/>
        <v>36.022744486522612</v>
      </c>
      <c r="O17" s="133">
        <f t="shared" si="2"/>
        <v>34.971042387543257</v>
      </c>
      <c r="P17" s="133">
        <f t="shared" si="2"/>
        <v>33.964734299516913</v>
      </c>
      <c r="Q17" s="142">
        <f t="shared" si="2"/>
        <v>33.001244897959182</v>
      </c>
      <c r="R17" s="141">
        <f t="shared" si="2"/>
        <v>32.078178932751442</v>
      </c>
      <c r="S17" s="133">
        <f t="shared" si="2"/>
        <v>31.193306327160496</v>
      </c>
      <c r="T17" s="133">
        <f t="shared" si="3"/>
        <v>30.344548695815352</v>
      </c>
      <c r="U17" s="142">
        <f t="shared" si="3"/>
        <v>29.529967129291453</v>
      </c>
      <c r="V17" s="141">
        <f t="shared" si="3"/>
        <v>28.747751111111111</v>
      </c>
      <c r="W17" s="142">
        <f t="shared" si="3"/>
        <v>27.996208448753464</v>
      </c>
      <c r="X17" s="141">
        <f t="shared" si="3"/>
        <v>27.273756114015857</v>
      </c>
    </row>
    <row r="18" spans="1:24" s="151" customFormat="1" x14ac:dyDescent="0.2">
      <c r="A18" s="152">
        <v>225</v>
      </c>
      <c r="B18" s="153" t="str">
        <f t="shared" si="4"/>
        <v>(102.1)</v>
      </c>
      <c r="C18" s="145">
        <f t="shared" si="5"/>
        <v>50.443478954081634</v>
      </c>
      <c r="D18" s="146">
        <f t="shared" si="2"/>
        <v>48.689058171745152</v>
      </c>
      <c r="E18" s="145">
        <f t="shared" si="2"/>
        <v>47.024598692033294</v>
      </c>
      <c r="F18" s="146">
        <f t="shared" si="2"/>
        <v>45.444053432921571</v>
      </c>
      <c r="G18" s="145">
        <f t="shared" si="2"/>
        <v>43.941875000000003</v>
      </c>
      <c r="H18" s="147">
        <f t="shared" si="2"/>
        <v>42.512966944369794</v>
      </c>
      <c r="I18" s="145">
        <f t="shared" si="2"/>
        <v>41.152640478668054</v>
      </c>
      <c r="J18" s="146">
        <f t="shared" si="2"/>
        <v>39.856575963718818</v>
      </c>
      <c r="K18" s="147">
        <f t="shared" si="2"/>
        <v>38.62078857421875</v>
      </c>
      <c r="L18" s="147">
        <f t="shared" si="2"/>
        <v>37.441597633136098</v>
      </c>
      <c r="M18" s="145">
        <f t="shared" si="2"/>
        <v>36.315599173553721</v>
      </c>
      <c r="N18" s="146">
        <f t="shared" si="2"/>
        <v>35.239641345511252</v>
      </c>
      <c r="O18" s="147">
        <f t="shared" si="2"/>
        <v>34.210802335640139</v>
      </c>
      <c r="P18" s="147">
        <f t="shared" si="2"/>
        <v>33.226370510396976</v>
      </c>
      <c r="Q18" s="145">
        <f t="shared" si="2"/>
        <v>32.283826530612245</v>
      </c>
      <c r="R18" s="146">
        <f t="shared" si="2"/>
        <v>31.380827216822059</v>
      </c>
      <c r="S18" s="147">
        <f t="shared" si="2"/>
        <v>30.515190972222221</v>
      </c>
      <c r="T18" s="147">
        <f t="shared" si="3"/>
        <v>29.684884593732409</v>
      </c>
      <c r="U18" s="145">
        <f t="shared" si="3"/>
        <v>28.888011322132943</v>
      </c>
      <c r="V18" s="146">
        <f t="shared" si="3"/>
        <v>28.122800000000002</v>
      </c>
      <c r="W18" s="145">
        <f t="shared" si="3"/>
        <v>27.387595221606649</v>
      </c>
      <c r="X18" s="146">
        <f t="shared" si="3"/>
        <v>26.680848372406814</v>
      </c>
    </row>
    <row r="19" spans="1:24" s="113" customFormat="1" x14ac:dyDescent="0.2">
      <c r="A19" s="131">
        <v>220</v>
      </c>
      <c r="B19" s="132" t="str">
        <f t="shared" si="4"/>
        <v>(99.8)</v>
      </c>
      <c r="C19" s="142">
        <f t="shared" si="5"/>
        <v>49.322512755102046</v>
      </c>
      <c r="D19" s="141">
        <f t="shared" si="2"/>
        <v>47.607079101261931</v>
      </c>
      <c r="E19" s="142">
        <f t="shared" si="2"/>
        <v>45.979607609988115</v>
      </c>
      <c r="F19" s="141">
        <f t="shared" si="2"/>
        <v>44.434185578856656</v>
      </c>
      <c r="G19" s="142">
        <f t="shared" si="2"/>
        <v>42.965388888888896</v>
      </c>
      <c r="H19" s="133">
        <f t="shared" si="2"/>
        <v>41.568234345606029</v>
      </c>
      <c r="I19" s="142">
        <f t="shared" si="2"/>
        <v>40.238137356919879</v>
      </c>
      <c r="J19" s="141">
        <f t="shared" si="2"/>
        <v>38.970874275636184</v>
      </c>
      <c r="K19" s="133">
        <f t="shared" si="2"/>
        <v>37.762548828125006</v>
      </c>
      <c r="L19" s="133">
        <f t="shared" si="2"/>
        <v>36.609562130177522</v>
      </c>
      <c r="M19" s="142">
        <f t="shared" si="2"/>
        <v>35.508585858585867</v>
      </c>
      <c r="N19" s="141">
        <f t="shared" si="2"/>
        <v>34.456538204499893</v>
      </c>
      <c r="O19" s="133">
        <f t="shared" si="2"/>
        <v>33.450562283737028</v>
      </c>
      <c r="P19" s="133">
        <f t="shared" si="2"/>
        <v>32.488006721277046</v>
      </c>
      <c r="Q19" s="142">
        <f t="shared" si="2"/>
        <v>31.566408163265312</v>
      </c>
      <c r="R19" s="141">
        <f t="shared" si="2"/>
        <v>30.683475500892683</v>
      </c>
      <c r="S19" s="133">
        <f t="shared" si="2"/>
        <v>29.837075617283954</v>
      </c>
      <c r="T19" s="133">
        <f t="shared" si="3"/>
        <v>29.02522049164947</v>
      </c>
      <c r="U19" s="142">
        <f t="shared" si="3"/>
        <v>28.246055514974437</v>
      </c>
      <c r="V19" s="141">
        <f t="shared" si="3"/>
        <v>27.497848888888893</v>
      </c>
      <c r="W19" s="142">
        <f t="shared" si="3"/>
        <v>26.778981994459837</v>
      </c>
      <c r="X19" s="141">
        <f t="shared" si="3"/>
        <v>26.087940630797778</v>
      </c>
    </row>
    <row r="20" spans="1:24" s="151" customFormat="1" x14ac:dyDescent="0.2">
      <c r="A20" s="152">
        <v>215</v>
      </c>
      <c r="B20" s="153" t="str">
        <f t="shared" si="4"/>
        <v>(97.5)</v>
      </c>
      <c r="C20" s="145">
        <f t="shared" si="5"/>
        <v>48.201546556122452</v>
      </c>
      <c r="D20" s="146">
        <f t="shared" si="2"/>
        <v>46.525100030778709</v>
      </c>
      <c r="E20" s="145">
        <f t="shared" si="2"/>
        <v>44.934616527942929</v>
      </c>
      <c r="F20" s="146">
        <f t="shared" si="2"/>
        <v>43.424317724791734</v>
      </c>
      <c r="G20" s="145">
        <f t="shared" si="2"/>
        <v>41.988902777777781</v>
      </c>
      <c r="H20" s="147">
        <f t="shared" si="2"/>
        <v>40.623501746842251</v>
      </c>
      <c r="I20" s="145">
        <f t="shared" si="2"/>
        <v>39.323634235171703</v>
      </c>
      <c r="J20" s="146">
        <f t="shared" si="2"/>
        <v>38.085172587553544</v>
      </c>
      <c r="K20" s="147">
        <f t="shared" si="2"/>
        <v>36.904309082031254</v>
      </c>
      <c r="L20" s="147">
        <f t="shared" si="2"/>
        <v>35.77752662721894</v>
      </c>
      <c r="M20" s="145">
        <f t="shared" si="2"/>
        <v>34.701572543617999</v>
      </c>
      <c r="N20" s="146">
        <f t="shared" si="2"/>
        <v>33.673435063488533</v>
      </c>
      <c r="O20" s="147">
        <f t="shared" si="2"/>
        <v>32.69032223183391</v>
      </c>
      <c r="P20" s="147">
        <f t="shared" si="2"/>
        <v>31.749642932157112</v>
      </c>
      <c r="Q20" s="145">
        <f t="shared" si="2"/>
        <v>30.848989795918371</v>
      </c>
      <c r="R20" s="146">
        <f t="shared" si="2"/>
        <v>29.986123784963304</v>
      </c>
      <c r="S20" s="147">
        <f t="shared" si="2"/>
        <v>29.158960262345683</v>
      </c>
      <c r="T20" s="147">
        <f t="shared" si="3"/>
        <v>28.365556389566525</v>
      </c>
      <c r="U20" s="145">
        <f t="shared" si="3"/>
        <v>27.604099707815926</v>
      </c>
      <c r="V20" s="146">
        <f t="shared" si="3"/>
        <v>26.87289777777778</v>
      </c>
      <c r="W20" s="145">
        <f t="shared" si="3"/>
        <v>26.170368767313022</v>
      </c>
      <c r="X20" s="146">
        <f t="shared" si="3"/>
        <v>25.495032889188735</v>
      </c>
    </row>
    <row r="21" spans="1:24" s="113" customFormat="1" x14ac:dyDescent="0.2">
      <c r="A21" s="131">
        <v>210</v>
      </c>
      <c r="B21" s="132" t="str">
        <f t="shared" si="4"/>
        <v>(95.3)</v>
      </c>
      <c r="C21" s="142">
        <f t="shared" si="5"/>
        <v>47.080580357142864</v>
      </c>
      <c r="D21" s="141">
        <f t="shared" si="2"/>
        <v>45.443120960295481</v>
      </c>
      <c r="E21" s="142">
        <f t="shared" si="2"/>
        <v>43.889625445897742</v>
      </c>
      <c r="F21" s="141">
        <f t="shared" si="2"/>
        <v>42.414449870726806</v>
      </c>
      <c r="G21" s="142">
        <f t="shared" si="2"/>
        <v>41.012416666666667</v>
      </c>
      <c r="H21" s="133">
        <f t="shared" si="2"/>
        <v>39.67876914807848</v>
      </c>
      <c r="I21" s="142">
        <f t="shared" si="2"/>
        <v>38.40913111342352</v>
      </c>
      <c r="J21" s="141">
        <f t="shared" si="2"/>
        <v>37.199470899470903</v>
      </c>
      <c r="K21" s="133">
        <f t="shared" si="2"/>
        <v>36.046069335937503</v>
      </c>
      <c r="L21" s="133">
        <f t="shared" si="2"/>
        <v>34.945491124260357</v>
      </c>
      <c r="M21" s="142">
        <f t="shared" si="2"/>
        <v>33.894559228650138</v>
      </c>
      <c r="N21" s="141">
        <f t="shared" si="2"/>
        <v>32.890331922477166</v>
      </c>
      <c r="O21" s="133">
        <f t="shared" si="2"/>
        <v>31.9300821799308</v>
      </c>
      <c r="P21" s="133">
        <f t="shared" si="2"/>
        <v>31.011279143037179</v>
      </c>
      <c r="Q21" s="142">
        <f t="shared" si="2"/>
        <v>30.13157142857143</v>
      </c>
      <c r="R21" s="141">
        <f t="shared" si="2"/>
        <v>29.288772069033925</v>
      </c>
      <c r="S21" s="133">
        <f t="shared" si="2"/>
        <v>28.480844907407409</v>
      </c>
      <c r="T21" s="133">
        <f t="shared" si="3"/>
        <v>27.705892287483582</v>
      </c>
      <c r="U21" s="142">
        <f t="shared" si="3"/>
        <v>26.962143900657416</v>
      </c>
      <c r="V21" s="141">
        <f t="shared" si="3"/>
        <v>26.247946666666667</v>
      </c>
      <c r="W21" s="142">
        <f t="shared" si="3"/>
        <v>25.561755540166207</v>
      </c>
      <c r="X21" s="141">
        <f t="shared" si="3"/>
        <v>24.902125147579696</v>
      </c>
    </row>
    <row r="22" spans="1:24" s="151" customFormat="1" x14ac:dyDescent="0.2">
      <c r="A22" s="152">
        <v>205</v>
      </c>
      <c r="B22" s="153" t="str">
        <f t="shared" si="4"/>
        <v>(93.0)</v>
      </c>
      <c r="C22" s="145">
        <f t="shared" si="5"/>
        <v>45.959614158163269</v>
      </c>
      <c r="D22" s="146">
        <f t="shared" si="2"/>
        <v>44.361141889812252</v>
      </c>
      <c r="E22" s="145">
        <f t="shared" si="2"/>
        <v>42.844634363852556</v>
      </c>
      <c r="F22" s="146">
        <f t="shared" si="2"/>
        <v>41.404582016661884</v>
      </c>
      <c r="G22" s="145">
        <f t="shared" si="2"/>
        <v>40.035930555555559</v>
      </c>
      <c r="H22" s="147">
        <f t="shared" si="2"/>
        <v>38.734036549314702</v>
      </c>
      <c r="I22" s="145">
        <f t="shared" si="2"/>
        <v>37.494627991675337</v>
      </c>
      <c r="J22" s="146">
        <f t="shared" si="2"/>
        <v>36.313769211388262</v>
      </c>
      <c r="K22" s="147">
        <f t="shared" si="2"/>
        <v>35.187829589843751</v>
      </c>
      <c r="L22" s="147">
        <f t="shared" si="2"/>
        <v>34.113455621301775</v>
      </c>
      <c r="M22" s="145">
        <f t="shared" si="2"/>
        <v>33.087545913682277</v>
      </c>
      <c r="N22" s="146">
        <f t="shared" si="2"/>
        <v>32.107228781465807</v>
      </c>
      <c r="O22" s="147">
        <f t="shared" si="2"/>
        <v>31.169842128027682</v>
      </c>
      <c r="P22" s="147">
        <f t="shared" si="2"/>
        <v>30.272915353917245</v>
      </c>
      <c r="Q22" s="145">
        <f t="shared" si="2"/>
        <v>29.414153061224489</v>
      </c>
      <c r="R22" s="146">
        <f t="shared" si="2"/>
        <v>28.591420353104542</v>
      </c>
      <c r="S22" s="147">
        <f t="shared" si="2"/>
        <v>27.802729552469138</v>
      </c>
      <c r="T22" s="147">
        <f t="shared" si="3"/>
        <v>27.04622818540064</v>
      </c>
      <c r="U22" s="145">
        <f t="shared" si="3"/>
        <v>26.320188093498906</v>
      </c>
      <c r="V22" s="146">
        <f t="shared" si="3"/>
        <v>25.622995555555555</v>
      </c>
      <c r="W22" s="145">
        <f t="shared" si="3"/>
        <v>24.953142313019391</v>
      </c>
      <c r="X22" s="146">
        <f t="shared" si="3"/>
        <v>24.309217405970653</v>
      </c>
    </row>
    <row r="23" spans="1:24" s="113" customFormat="1" x14ac:dyDescent="0.2">
      <c r="A23" s="131">
        <v>200</v>
      </c>
      <c r="B23" s="132" t="str">
        <f t="shared" si="4"/>
        <v>(90.7)</v>
      </c>
      <c r="C23" s="142">
        <f t="shared" si="5"/>
        <v>44.838647959183675</v>
      </c>
      <c r="D23" s="141">
        <f t="shared" si="2"/>
        <v>43.279162819329024</v>
      </c>
      <c r="E23" s="142">
        <f t="shared" si="2"/>
        <v>41.79964328180737</v>
      </c>
      <c r="F23" s="141">
        <f t="shared" si="2"/>
        <v>40.394714162596955</v>
      </c>
      <c r="G23" s="142">
        <f t="shared" si="2"/>
        <v>39.059444444444445</v>
      </c>
      <c r="H23" s="133">
        <f t="shared" si="2"/>
        <v>37.789303950550931</v>
      </c>
      <c r="I23" s="142">
        <f t="shared" si="2"/>
        <v>36.580124869927161</v>
      </c>
      <c r="J23" s="141">
        <f t="shared" si="2"/>
        <v>35.428067523305621</v>
      </c>
      <c r="K23" s="133">
        <f t="shared" si="2"/>
        <v>34.32958984375</v>
      </c>
      <c r="L23" s="133">
        <f t="shared" si="2"/>
        <v>33.281420118343192</v>
      </c>
      <c r="M23" s="142">
        <f t="shared" si="2"/>
        <v>32.280532598714416</v>
      </c>
      <c r="N23" s="141">
        <f t="shared" si="2"/>
        <v>31.324125640454444</v>
      </c>
      <c r="O23" s="133">
        <f t="shared" si="2"/>
        <v>30.409602076124568</v>
      </c>
      <c r="P23" s="133">
        <f t="shared" si="2"/>
        <v>29.534551564797312</v>
      </c>
      <c r="Q23" s="142">
        <f t="shared" si="2"/>
        <v>28.696734693877552</v>
      </c>
      <c r="R23" s="141">
        <f t="shared" si="2"/>
        <v>27.894068637175163</v>
      </c>
      <c r="S23" s="133">
        <f t="shared" si="2"/>
        <v>27.124614197530864</v>
      </c>
      <c r="T23" s="133">
        <f t="shared" si="3"/>
        <v>26.386564083317694</v>
      </c>
      <c r="U23" s="142">
        <f t="shared" si="3"/>
        <v>25.678232286340393</v>
      </c>
      <c r="V23" s="141">
        <f t="shared" si="3"/>
        <v>24.998044444444446</v>
      </c>
      <c r="W23" s="142">
        <f t="shared" si="3"/>
        <v>24.344529085872576</v>
      </c>
      <c r="X23" s="141">
        <f t="shared" si="3"/>
        <v>23.716309664361614</v>
      </c>
    </row>
    <row r="24" spans="1:24" s="151" customFormat="1" x14ac:dyDescent="0.2">
      <c r="A24" s="152">
        <v>195</v>
      </c>
      <c r="B24" s="153" t="str">
        <f t="shared" si="4"/>
        <v>(88.5)</v>
      </c>
      <c r="C24" s="145">
        <f t="shared" si="5"/>
        <v>43.717681760204087</v>
      </c>
      <c r="D24" s="146">
        <f t="shared" si="2"/>
        <v>42.197183748845809</v>
      </c>
      <c r="E24" s="145">
        <f t="shared" si="2"/>
        <v>40.754652199762198</v>
      </c>
      <c r="F24" s="146">
        <f t="shared" si="2"/>
        <v>39.38484630853204</v>
      </c>
      <c r="G24" s="145">
        <f t="shared" si="2"/>
        <v>38.082958333333337</v>
      </c>
      <c r="H24" s="147">
        <f t="shared" si="2"/>
        <v>36.84457135178716</v>
      </c>
      <c r="I24" s="145">
        <f t="shared" si="2"/>
        <v>35.665621748178985</v>
      </c>
      <c r="J24" s="146">
        <f t="shared" si="2"/>
        <v>34.542365835222981</v>
      </c>
      <c r="K24" s="147">
        <f t="shared" si="2"/>
        <v>33.471350097656256</v>
      </c>
      <c r="L24" s="147">
        <f t="shared" si="2"/>
        <v>32.449384615384623</v>
      </c>
      <c r="M24" s="145">
        <f t="shared" si="2"/>
        <v>31.473519283746562</v>
      </c>
      <c r="N24" s="146">
        <f t="shared" si="2"/>
        <v>30.541022499443088</v>
      </c>
      <c r="O24" s="147">
        <f t="shared" si="2"/>
        <v>29.649362024221457</v>
      </c>
      <c r="P24" s="147">
        <f t="shared" si="2"/>
        <v>28.796187775677385</v>
      </c>
      <c r="Q24" s="145">
        <f t="shared" si="2"/>
        <v>27.979316326530618</v>
      </c>
      <c r="R24" s="146">
        <f t="shared" si="2"/>
        <v>27.196716921245788</v>
      </c>
      <c r="S24" s="147">
        <f t="shared" si="2"/>
        <v>26.446498842592597</v>
      </c>
      <c r="T24" s="147">
        <f t="shared" si="3"/>
        <v>25.726899981234759</v>
      </c>
      <c r="U24" s="145">
        <f t="shared" si="3"/>
        <v>25.03627647918189</v>
      </c>
      <c r="V24" s="146">
        <f t="shared" si="3"/>
        <v>24.373093333333337</v>
      </c>
      <c r="W24" s="145">
        <f t="shared" si="3"/>
        <v>23.735915858725765</v>
      </c>
      <c r="X24" s="146">
        <f t="shared" si="3"/>
        <v>23.123401922752578</v>
      </c>
    </row>
    <row r="25" spans="1:24" s="113" customFormat="1" x14ac:dyDescent="0.2">
      <c r="A25" s="131">
        <v>190</v>
      </c>
      <c r="B25" s="132" t="str">
        <f t="shared" si="4"/>
        <v>(86.2)</v>
      </c>
      <c r="C25" s="142">
        <f t="shared" si="5"/>
        <v>42.596715561224492</v>
      </c>
      <c r="D25" s="141">
        <f t="shared" si="2"/>
        <v>41.115204678362581</v>
      </c>
      <c r="E25" s="142">
        <f t="shared" si="2"/>
        <v>39.709661117717012</v>
      </c>
      <c r="F25" s="141">
        <f t="shared" si="2"/>
        <v>38.374978454467112</v>
      </c>
      <c r="G25" s="142">
        <f t="shared" si="2"/>
        <v>37.10647222222223</v>
      </c>
      <c r="H25" s="133">
        <f t="shared" si="2"/>
        <v>35.899838753023388</v>
      </c>
      <c r="I25" s="142">
        <f t="shared" si="2"/>
        <v>34.751118626430802</v>
      </c>
      <c r="J25" s="141">
        <f t="shared" si="2"/>
        <v>33.65666414714034</v>
      </c>
      <c r="K25" s="133">
        <f t="shared" si="2"/>
        <v>32.613110351562504</v>
      </c>
      <c r="L25" s="133">
        <f t="shared" si="2"/>
        <v>31.617349112426041</v>
      </c>
      <c r="M25" s="142">
        <f t="shared" si="2"/>
        <v>30.666505968778701</v>
      </c>
      <c r="N25" s="141">
        <f t="shared" si="2"/>
        <v>29.757919358431725</v>
      </c>
      <c r="O25" s="133">
        <f t="shared" si="2"/>
        <v>28.889121972318343</v>
      </c>
      <c r="P25" s="133">
        <f t="shared" si="2"/>
        <v>28.057823986557448</v>
      </c>
      <c r="Q25" s="142">
        <f t="shared" si="2"/>
        <v>27.261897959183678</v>
      </c>
      <c r="R25" s="141">
        <f t="shared" si="2"/>
        <v>26.499365205316408</v>
      </c>
      <c r="S25" s="133">
        <f t="shared" si="2"/>
        <v>25.768383487654326</v>
      </c>
      <c r="T25" s="133">
        <f t="shared" si="3"/>
        <v>25.067235879151813</v>
      </c>
      <c r="U25" s="142">
        <f t="shared" si="3"/>
        <v>24.39432067202338</v>
      </c>
      <c r="V25" s="141">
        <f t="shared" si="3"/>
        <v>23.748142222222224</v>
      </c>
      <c r="W25" s="142">
        <f t="shared" si="3"/>
        <v>23.127302631578949</v>
      </c>
      <c r="X25" s="141">
        <f t="shared" si="3"/>
        <v>22.530494181143535</v>
      </c>
    </row>
    <row r="26" spans="1:24" s="151" customFormat="1" x14ac:dyDescent="0.2">
      <c r="A26" s="152">
        <v>185</v>
      </c>
      <c r="B26" s="153" t="str">
        <f t="shared" si="4"/>
        <v>(83.9)</v>
      </c>
      <c r="C26" s="145">
        <f t="shared" si="5"/>
        <v>41.475749362244905</v>
      </c>
      <c r="D26" s="146">
        <f t="shared" si="2"/>
        <v>40.033225607879352</v>
      </c>
      <c r="E26" s="145">
        <f t="shared" si="2"/>
        <v>38.664670035671826</v>
      </c>
      <c r="F26" s="146">
        <f t="shared" si="2"/>
        <v>37.36511060040219</v>
      </c>
      <c r="G26" s="145">
        <f t="shared" si="2"/>
        <v>36.129986111111116</v>
      </c>
      <c r="H26" s="147">
        <f t="shared" si="2"/>
        <v>34.95510615425961</v>
      </c>
      <c r="I26" s="145">
        <f t="shared" si="2"/>
        <v>33.836615504682626</v>
      </c>
      <c r="J26" s="146">
        <f t="shared" si="2"/>
        <v>32.770962459057699</v>
      </c>
      <c r="K26" s="147">
        <f t="shared" si="2"/>
        <v>31.754870605468753</v>
      </c>
      <c r="L26" s="147">
        <f t="shared" si="2"/>
        <v>30.785313609467458</v>
      </c>
      <c r="M26" s="145">
        <f t="shared" si="2"/>
        <v>29.85949265381084</v>
      </c>
      <c r="N26" s="146">
        <f t="shared" si="2"/>
        <v>28.974816217420365</v>
      </c>
      <c r="O26" s="147">
        <f t="shared" si="2"/>
        <v>28.128881920415228</v>
      </c>
      <c r="P26" s="147">
        <f t="shared" si="2"/>
        <v>27.319460197437515</v>
      </c>
      <c r="Q26" s="145">
        <f t="shared" si="2"/>
        <v>26.544479591836737</v>
      </c>
      <c r="R26" s="146">
        <f t="shared" si="2"/>
        <v>25.802013489387029</v>
      </c>
      <c r="S26" s="147">
        <f t="shared" ref="S26:X41" si="6">$A26*703.07/S$4^2</f>
        <v>25.090268132716051</v>
      </c>
      <c r="T26" s="147">
        <f t="shared" si="3"/>
        <v>24.40757177706887</v>
      </c>
      <c r="U26" s="145">
        <f t="shared" si="3"/>
        <v>23.752364864864866</v>
      </c>
      <c r="V26" s="146">
        <f t="shared" si="3"/>
        <v>23.123191111111112</v>
      </c>
      <c r="W26" s="145">
        <f t="shared" si="3"/>
        <v>22.518689404432134</v>
      </c>
      <c r="X26" s="146">
        <f t="shared" si="3"/>
        <v>21.937586439534492</v>
      </c>
    </row>
    <row r="27" spans="1:24" s="113" customFormat="1" x14ac:dyDescent="0.2">
      <c r="A27" s="131">
        <v>180</v>
      </c>
      <c r="B27" s="132" t="str">
        <f t="shared" si="4"/>
        <v>(81.6)</v>
      </c>
      <c r="C27" s="142">
        <f t="shared" si="5"/>
        <v>40.35478316326531</v>
      </c>
      <c r="D27" s="141">
        <f t="shared" si="5"/>
        <v>38.951246537396123</v>
      </c>
      <c r="E27" s="142">
        <f t="shared" si="5"/>
        <v>37.619678953626639</v>
      </c>
      <c r="F27" s="141">
        <f t="shared" si="5"/>
        <v>36.355242746337261</v>
      </c>
      <c r="G27" s="142">
        <f t="shared" si="5"/>
        <v>35.153500000000001</v>
      </c>
      <c r="H27" s="133">
        <f t="shared" si="5"/>
        <v>34.010373555495839</v>
      </c>
      <c r="I27" s="142">
        <f t="shared" si="5"/>
        <v>32.922112382934444</v>
      </c>
      <c r="J27" s="141">
        <f t="shared" si="5"/>
        <v>31.885260770975059</v>
      </c>
      <c r="K27" s="133">
        <f t="shared" si="5"/>
        <v>30.896630859375001</v>
      </c>
      <c r="L27" s="133">
        <f t="shared" si="5"/>
        <v>29.953278106508876</v>
      </c>
      <c r="M27" s="142">
        <f t="shared" si="5"/>
        <v>29.052479338842975</v>
      </c>
      <c r="N27" s="141">
        <f t="shared" si="5"/>
        <v>28.191713076409002</v>
      </c>
      <c r="O27" s="133">
        <f t="shared" si="5"/>
        <v>27.36864186851211</v>
      </c>
      <c r="P27" s="133">
        <f t="shared" si="5"/>
        <v>26.581096408317581</v>
      </c>
      <c r="Q27" s="142">
        <f t="shared" si="5"/>
        <v>25.827061224489796</v>
      </c>
      <c r="R27" s="141">
        <f t="shared" si="5"/>
        <v>25.10466177345765</v>
      </c>
      <c r="S27" s="133">
        <f t="shared" si="6"/>
        <v>24.412152777777777</v>
      </c>
      <c r="T27" s="133">
        <f t="shared" si="6"/>
        <v>23.747907674985928</v>
      </c>
      <c r="U27" s="142">
        <f t="shared" si="6"/>
        <v>23.110409057706356</v>
      </c>
      <c r="V27" s="141">
        <f t="shared" si="6"/>
        <v>22.498240000000003</v>
      </c>
      <c r="W27" s="142">
        <f t="shared" si="6"/>
        <v>21.910076177285319</v>
      </c>
      <c r="X27" s="141">
        <f t="shared" si="6"/>
        <v>21.344678697925453</v>
      </c>
    </row>
    <row r="28" spans="1:24" s="151" customFormat="1" x14ac:dyDescent="0.2">
      <c r="A28" s="152">
        <v>175</v>
      </c>
      <c r="B28" s="153" t="str">
        <f t="shared" si="4"/>
        <v>(79.4)</v>
      </c>
      <c r="C28" s="145">
        <f t="shared" ref="C28:R43" si="7">$A28*703.07/C$4^2</f>
        <v>39.233816964285722</v>
      </c>
      <c r="D28" s="146">
        <f t="shared" si="7"/>
        <v>37.869267466912902</v>
      </c>
      <c r="E28" s="145">
        <f t="shared" si="7"/>
        <v>36.574687871581453</v>
      </c>
      <c r="F28" s="146">
        <f t="shared" si="7"/>
        <v>35.345374892272339</v>
      </c>
      <c r="G28" s="145">
        <f t="shared" si="7"/>
        <v>34.177013888888894</v>
      </c>
      <c r="H28" s="147">
        <f t="shared" si="7"/>
        <v>33.065640956732068</v>
      </c>
      <c r="I28" s="145">
        <f t="shared" si="7"/>
        <v>32.007609261186268</v>
      </c>
      <c r="J28" s="146">
        <f t="shared" si="7"/>
        <v>30.999559082892421</v>
      </c>
      <c r="K28" s="147">
        <f t="shared" si="7"/>
        <v>30.038391113281254</v>
      </c>
      <c r="L28" s="147">
        <f t="shared" si="7"/>
        <v>29.1212426035503</v>
      </c>
      <c r="M28" s="145">
        <f t="shared" si="7"/>
        <v>28.245466023875117</v>
      </c>
      <c r="N28" s="146">
        <f t="shared" si="7"/>
        <v>27.408609935397642</v>
      </c>
      <c r="O28" s="147">
        <f t="shared" si="7"/>
        <v>26.608401816609</v>
      </c>
      <c r="P28" s="147">
        <f t="shared" si="7"/>
        <v>25.842732619197651</v>
      </c>
      <c r="Q28" s="145">
        <f t="shared" si="7"/>
        <v>25.109642857142859</v>
      </c>
      <c r="R28" s="146">
        <f t="shared" si="7"/>
        <v>24.407310057528271</v>
      </c>
      <c r="S28" s="147">
        <f t="shared" si="6"/>
        <v>23.73403742283951</v>
      </c>
      <c r="T28" s="147">
        <f t="shared" si="6"/>
        <v>23.088243572902986</v>
      </c>
      <c r="U28" s="145">
        <f t="shared" si="6"/>
        <v>22.468453250547849</v>
      </c>
      <c r="V28" s="146">
        <f t="shared" si="6"/>
        <v>21.87328888888889</v>
      </c>
      <c r="W28" s="145">
        <f t="shared" si="6"/>
        <v>21.301462950138507</v>
      </c>
      <c r="X28" s="146">
        <f t="shared" si="6"/>
        <v>20.751770956316413</v>
      </c>
    </row>
    <row r="29" spans="1:24" s="113" customFormat="1" x14ac:dyDescent="0.2">
      <c r="A29" s="131">
        <v>170</v>
      </c>
      <c r="B29" s="132" t="str">
        <f t="shared" si="4"/>
        <v>(77.1)</v>
      </c>
      <c r="C29" s="142">
        <f t="shared" si="7"/>
        <v>38.112850765306128</v>
      </c>
      <c r="D29" s="141">
        <f t="shared" si="7"/>
        <v>36.787288396429673</v>
      </c>
      <c r="E29" s="142">
        <f t="shared" si="7"/>
        <v>35.529696789536267</v>
      </c>
      <c r="F29" s="141">
        <f t="shared" si="7"/>
        <v>34.335507038207417</v>
      </c>
      <c r="G29" s="142">
        <f t="shared" si="7"/>
        <v>33.200527777777779</v>
      </c>
      <c r="H29" s="133">
        <f t="shared" si="7"/>
        <v>32.12090835796829</v>
      </c>
      <c r="I29" s="142">
        <f t="shared" si="7"/>
        <v>31.093106139438088</v>
      </c>
      <c r="J29" s="141">
        <f t="shared" si="7"/>
        <v>30.113857394809777</v>
      </c>
      <c r="K29" s="133">
        <f t="shared" si="7"/>
        <v>29.180151367187502</v>
      </c>
      <c r="L29" s="133">
        <f t="shared" si="7"/>
        <v>28.289207100591717</v>
      </c>
      <c r="M29" s="142">
        <f t="shared" si="7"/>
        <v>27.438452708907256</v>
      </c>
      <c r="N29" s="141">
        <f t="shared" si="7"/>
        <v>26.625506794386279</v>
      </c>
      <c r="O29" s="133">
        <f t="shared" si="7"/>
        <v>25.848161764705885</v>
      </c>
      <c r="P29" s="133">
        <f t="shared" si="7"/>
        <v>25.104368830077718</v>
      </c>
      <c r="Q29" s="142">
        <f t="shared" si="7"/>
        <v>24.392224489795922</v>
      </c>
      <c r="R29" s="141">
        <f t="shared" si="7"/>
        <v>23.709958341598892</v>
      </c>
      <c r="S29" s="133">
        <f t="shared" si="6"/>
        <v>23.055922067901236</v>
      </c>
      <c r="T29" s="133">
        <f t="shared" si="6"/>
        <v>22.428579470820043</v>
      </c>
      <c r="U29" s="142">
        <f t="shared" si="6"/>
        <v>21.826497443389336</v>
      </c>
      <c r="V29" s="141">
        <f t="shared" si="6"/>
        <v>21.248337777777781</v>
      </c>
      <c r="W29" s="142">
        <f t="shared" si="6"/>
        <v>20.692849722991692</v>
      </c>
      <c r="X29" s="141">
        <f t="shared" si="6"/>
        <v>20.15886321470737</v>
      </c>
    </row>
    <row r="30" spans="1:24" s="151" customFormat="1" x14ac:dyDescent="0.2">
      <c r="A30" s="152">
        <v>165</v>
      </c>
      <c r="B30" s="153" t="str">
        <f t="shared" si="4"/>
        <v>(74.8)</v>
      </c>
      <c r="C30" s="145">
        <f t="shared" si="7"/>
        <v>36.991884566326533</v>
      </c>
      <c r="D30" s="146">
        <f t="shared" si="7"/>
        <v>35.705309325946445</v>
      </c>
      <c r="E30" s="145">
        <f t="shared" si="7"/>
        <v>34.484705707491081</v>
      </c>
      <c r="F30" s="146">
        <f t="shared" si="7"/>
        <v>33.325639184142489</v>
      </c>
      <c r="G30" s="145">
        <f t="shared" si="7"/>
        <v>32.224041666666665</v>
      </c>
      <c r="H30" s="147">
        <f t="shared" si="7"/>
        <v>31.176175759204515</v>
      </c>
      <c r="I30" s="145">
        <f t="shared" si="7"/>
        <v>30.178603017689905</v>
      </c>
      <c r="J30" s="146">
        <f t="shared" si="7"/>
        <v>29.228155706727136</v>
      </c>
      <c r="K30" s="147">
        <f t="shared" si="7"/>
        <v>28.321911621093751</v>
      </c>
      <c r="L30" s="147">
        <f t="shared" si="7"/>
        <v>27.457171597633138</v>
      </c>
      <c r="M30" s="145">
        <f t="shared" si="7"/>
        <v>26.631439393939395</v>
      </c>
      <c r="N30" s="146">
        <f t="shared" si="7"/>
        <v>25.842403653374916</v>
      </c>
      <c r="O30" s="147">
        <f t="shared" si="7"/>
        <v>25.087921712802768</v>
      </c>
      <c r="P30" s="147">
        <f t="shared" si="7"/>
        <v>24.366005040957784</v>
      </c>
      <c r="Q30" s="145">
        <f t="shared" si="7"/>
        <v>23.674806122448981</v>
      </c>
      <c r="R30" s="146">
        <f t="shared" si="7"/>
        <v>23.012606625669509</v>
      </c>
      <c r="S30" s="147">
        <f t="shared" si="6"/>
        <v>22.377806712962965</v>
      </c>
      <c r="T30" s="147">
        <f t="shared" si="6"/>
        <v>21.768915368737101</v>
      </c>
      <c r="U30" s="145">
        <f t="shared" si="6"/>
        <v>21.184541636230826</v>
      </c>
      <c r="V30" s="146">
        <f t="shared" si="6"/>
        <v>20.623386666666669</v>
      </c>
      <c r="W30" s="145">
        <f t="shared" si="6"/>
        <v>20.084236495844877</v>
      </c>
      <c r="X30" s="146">
        <f t="shared" si="6"/>
        <v>19.565955473098331</v>
      </c>
    </row>
    <row r="31" spans="1:24" s="113" customFormat="1" x14ac:dyDescent="0.2">
      <c r="A31" s="131">
        <v>160</v>
      </c>
      <c r="B31" s="132" t="str">
        <f t="shared" si="4"/>
        <v>(72.6)</v>
      </c>
      <c r="C31" s="142">
        <f t="shared" si="7"/>
        <v>35.870918367346945</v>
      </c>
      <c r="D31" s="141">
        <f t="shared" si="7"/>
        <v>34.623330255463223</v>
      </c>
      <c r="E31" s="142">
        <f t="shared" si="7"/>
        <v>33.439714625445902</v>
      </c>
      <c r="F31" s="141">
        <f t="shared" si="7"/>
        <v>32.315771330077567</v>
      </c>
      <c r="G31" s="142">
        <f t="shared" si="7"/>
        <v>31.247555555555557</v>
      </c>
      <c r="H31" s="133">
        <f t="shared" si="7"/>
        <v>30.231443160440744</v>
      </c>
      <c r="I31" s="142">
        <f t="shared" si="7"/>
        <v>29.26409989594173</v>
      </c>
      <c r="J31" s="141">
        <f t="shared" si="7"/>
        <v>28.342454018644499</v>
      </c>
      <c r="K31" s="133">
        <f t="shared" si="7"/>
        <v>27.463671875000003</v>
      </c>
      <c r="L31" s="133">
        <f t="shared" si="7"/>
        <v>26.625136094674559</v>
      </c>
      <c r="M31" s="142">
        <f t="shared" si="7"/>
        <v>25.824426078971538</v>
      </c>
      <c r="N31" s="141">
        <f t="shared" si="7"/>
        <v>25.059300512363556</v>
      </c>
      <c r="O31" s="133">
        <f t="shared" si="7"/>
        <v>24.327681660899657</v>
      </c>
      <c r="P31" s="133">
        <f t="shared" si="7"/>
        <v>23.627641251837851</v>
      </c>
      <c r="Q31" s="142">
        <f t="shared" si="7"/>
        <v>22.957387755102044</v>
      </c>
      <c r="R31" s="141">
        <f t="shared" si="7"/>
        <v>22.315254909740133</v>
      </c>
      <c r="S31" s="133">
        <f t="shared" si="6"/>
        <v>21.699691358024694</v>
      </c>
      <c r="T31" s="133">
        <f t="shared" si="6"/>
        <v>21.109251266654159</v>
      </c>
      <c r="U31" s="142">
        <f t="shared" si="6"/>
        <v>20.542585829072319</v>
      </c>
      <c r="V31" s="141">
        <f t="shared" si="6"/>
        <v>19.998435555555556</v>
      </c>
      <c r="W31" s="142">
        <f t="shared" si="6"/>
        <v>19.475623268698062</v>
      </c>
      <c r="X31" s="141">
        <f t="shared" si="6"/>
        <v>18.973047731489292</v>
      </c>
    </row>
    <row r="32" spans="1:24" s="151" customFormat="1" x14ac:dyDescent="0.2">
      <c r="A32" s="152">
        <v>155</v>
      </c>
      <c r="B32" s="153" t="str">
        <f t="shared" si="4"/>
        <v>(70.3)</v>
      </c>
      <c r="C32" s="145">
        <f t="shared" si="7"/>
        <v>34.749952168367351</v>
      </c>
      <c r="D32" s="146">
        <f t="shared" si="7"/>
        <v>33.541351184979995</v>
      </c>
      <c r="E32" s="145">
        <f t="shared" si="7"/>
        <v>32.394723543400715</v>
      </c>
      <c r="F32" s="146">
        <f t="shared" si="7"/>
        <v>31.305903476012642</v>
      </c>
      <c r="G32" s="145">
        <f t="shared" si="7"/>
        <v>30.271069444444446</v>
      </c>
      <c r="H32" s="147">
        <f t="shared" si="7"/>
        <v>29.286710561676969</v>
      </c>
      <c r="I32" s="145">
        <f t="shared" si="7"/>
        <v>28.34959677419355</v>
      </c>
      <c r="J32" s="146">
        <f t="shared" si="7"/>
        <v>27.456752330561855</v>
      </c>
      <c r="K32" s="147">
        <f t="shared" si="7"/>
        <v>26.605432128906251</v>
      </c>
      <c r="L32" s="147">
        <f t="shared" si="7"/>
        <v>25.793100591715977</v>
      </c>
      <c r="M32" s="145">
        <f t="shared" si="7"/>
        <v>25.017412764003673</v>
      </c>
      <c r="N32" s="146">
        <f t="shared" si="7"/>
        <v>24.276197371352197</v>
      </c>
      <c r="O32" s="147">
        <f t="shared" si="7"/>
        <v>23.567441608996543</v>
      </c>
      <c r="P32" s="147">
        <f t="shared" si="7"/>
        <v>22.889277462717917</v>
      </c>
      <c r="Q32" s="145">
        <f t="shared" si="7"/>
        <v>22.239969387755103</v>
      </c>
      <c r="R32" s="148">
        <f t="shared" si="7"/>
        <v>21.617903193810754</v>
      </c>
      <c r="S32" s="150">
        <f t="shared" si="6"/>
        <v>21.02157600308642</v>
      </c>
      <c r="T32" s="150">
        <f t="shared" si="6"/>
        <v>20.449587164571216</v>
      </c>
      <c r="U32" s="149">
        <f t="shared" si="6"/>
        <v>19.900630021913805</v>
      </c>
      <c r="V32" s="148">
        <f t="shared" si="6"/>
        <v>19.373484444444447</v>
      </c>
      <c r="W32" s="149">
        <f t="shared" si="6"/>
        <v>18.867010041551247</v>
      </c>
      <c r="X32" s="148">
        <f t="shared" si="6"/>
        <v>18.380139989880252</v>
      </c>
    </row>
    <row r="33" spans="1:24" s="113" customFormat="1" x14ac:dyDescent="0.2">
      <c r="A33" s="131">
        <v>150</v>
      </c>
      <c r="B33" s="132" t="str">
        <f t="shared" si="4"/>
        <v>(68.0)</v>
      </c>
      <c r="C33" s="142">
        <f t="shared" si="7"/>
        <v>33.628985969387763</v>
      </c>
      <c r="D33" s="141">
        <f t="shared" si="7"/>
        <v>32.459372114496773</v>
      </c>
      <c r="E33" s="142">
        <f t="shared" si="7"/>
        <v>31.349732461355533</v>
      </c>
      <c r="F33" s="141">
        <f t="shared" si="7"/>
        <v>30.29603562194772</v>
      </c>
      <c r="G33" s="142">
        <f t="shared" si="7"/>
        <v>29.294583333333339</v>
      </c>
      <c r="H33" s="133">
        <f t="shared" si="7"/>
        <v>28.341977962913198</v>
      </c>
      <c r="I33" s="142">
        <f t="shared" si="7"/>
        <v>27.435093652445374</v>
      </c>
      <c r="J33" s="141">
        <f t="shared" si="7"/>
        <v>26.571050642479218</v>
      </c>
      <c r="K33" s="133">
        <f t="shared" si="7"/>
        <v>25.747192382812504</v>
      </c>
      <c r="L33" s="133">
        <f t="shared" si="7"/>
        <v>24.961065088757401</v>
      </c>
      <c r="M33" s="142">
        <f t="shared" si="7"/>
        <v>24.210399449035815</v>
      </c>
      <c r="N33" s="141">
        <f t="shared" si="7"/>
        <v>23.493094230340837</v>
      </c>
      <c r="O33" s="133">
        <f t="shared" si="7"/>
        <v>22.807201557093428</v>
      </c>
      <c r="P33" s="133">
        <f t="shared" si="7"/>
        <v>22.150913673597987</v>
      </c>
      <c r="Q33" s="142">
        <f t="shared" si="7"/>
        <v>21.522551020408166</v>
      </c>
      <c r="R33" s="143">
        <f t="shared" si="7"/>
        <v>20.920551477881375</v>
      </c>
      <c r="S33" s="134">
        <f t="shared" si="6"/>
        <v>20.343460648148152</v>
      </c>
      <c r="T33" s="134">
        <f t="shared" si="6"/>
        <v>19.789923062488274</v>
      </c>
      <c r="U33" s="144">
        <f t="shared" si="6"/>
        <v>19.258674214755299</v>
      </c>
      <c r="V33" s="143">
        <f t="shared" si="6"/>
        <v>18.748533333333334</v>
      </c>
      <c r="W33" s="144">
        <f t="shared" si="6"/>
        <v>18.258396814404435</v>
      </c>
      <c r="X33" s="143">
        <f t="shared" si="6"/>
        <v>17.787232248271213</v>
      </c>
    </row>
    <row r="34" spans="1:24" s="151" customFormat="1" x14ac:dyDescent="0.2">
      <c r="A34" s="152">
        <v>145</v>
      </c>
      <c r="B34" s="153" t="str">
        <f t="shared" si="4"/>
        <v>(65.8)</v>
      </c>
      <c r="C34" s="145">
        <f t="shared" si="7"/>
        <v>32.508019770408168</v>
      </c>
      <c r="D34" s="146">
        <f t="shared" si="7"/>
        <v>31.377393044013544</v>
      </c>
      <c r="E34" s="145">
        <f t="shared" si="7"/>
        <v>30.304741379310347</v>
      </c>
      <c r="F34" s="146">
        <f t="shared" si="7"/>
        <v>29.286167767882795</v>
      </c>
      <c r="G34" s="145">
        <f t="shared" si="7"/>
        <v>28.318097222222224</v>
      </c>
      <c r="H34" s="147">
        <f t="shared" si="7"/>
        <v>27.397245364149423</v>
      </c>
      <c r="I34" s="145">
        <f t="shared" si="7"/>
        <v>26.520590530697191</v>
      </c>
      <c r="J34" s="146">
        <f t="shared" si="7"/>
        <v>25.685348954396577</v>
      </c>
      <c r="K34" s="147">
        <f t="shared" si="7"/>
        <v>24.888952636718752</v>
      </c>
      <c r="L34" s="147">
        <f t="shared" si="7"/>
        <v>24.129029585798818</v>
      </c>
      <c r="M34" s="145">
        <f t="shared" si="7"/>
        <v>23.403386134067954</v>
      </c>
      <c r="N34" s="146">
        <f t="shared" si="7"/>
        <v>22.709991089329474</v>
      </c>
      <c r="O34" s="147">
        <f t="shared" si="7"/>
        <v>22.046961505190314</v>
      </c>
      <c r="P34" s="147">
        <f t="shared" si="7"/>
        <v>21.412549884478054</v>
      </c>
      <c r="Q34" s="145">
        <f t="shared" si="7"/>
        <v>20.805132653061225</v>
      </c>
      <c r="R34" s="148">
        <f t="shared" si="7"/>
        <v>20.223199761951996</v>
      </c>
      <c r="S34" s="150">
        <f t="shared" si="6"/>
        <v>19.665345293209878</v>
      </c>
      <c r="T34" s="150">
        <f t="shared" si="6"/>
        <v>19.130258960405332</v>
      </c>
      <c r="U34" s="149">
        <f t="shared" si="6"/>
        <v>18.616718407596789</v>
      </c>
      <c r="V34" s="148">
        <f t="shared" si="6"/>
        <v>18.123582222222225</v>
      </c>
      <c r="W34" s="149">
        <f t="shared" si="6"/>
        <v>17.64978358725762</v>
      </c>
      <c r="X34" s="148">
        <f t="shared" si="6"/>
        <v>17.19432450666217</v>
      </c>
    </row>
    <row r="35" spans="1:24" s="113" customFormat="1" x14ac:dyDescent="0.2">
      <c r="A35" s="131">
        <v>140</v>
      </c>
      <c r="B35" s="132" t="str">
        <f t="shared" si="4"/>
        <v>(63.5)</v>
      </c>
      <c r="C35" s="142">
        <f t="shared" si="7"/>
        <v>31.387053571428574</v>
      </c>
      <c r="D35" s="141">
        <f t="shared" si="7"/>
        <v>30.295413973530319</v>
      </c>
      <c r="E35" s="142">
        <f t="shared" si="7"/>
        <v>29.25975029726516</v>
      </c>
      <c r="F35" s="141">
        <f t="shared" si="7"/>
        <v>28.276299913817869</v>
      </c>
      <c r="G35" s="142">
        <f t="shared" si="7"/>
        <v>27.341611111111114</v>
      </c>
      <c r="H35" s="133">
        <f t="shared" si="7"/>
        <v>26.452512765385649</v>
      </c>
      <c r="I35" s="142">
        <f t="shared" si="7"/>
        <v>25.606087408949012</v>
      </c>
      <c r="J35" s="141">
        <f t="shared" si="7"/>
        <v>24.799647266313933</v>
      </c>
      <c r="K35" s="133">
        <f t="shared" si="7"/>
        <v>24.030712890625001</v>
      </c>
      <c r="L35" s="133">
        <f t="shared" si="7"/>
        <v>23.296994082840236</v>
      </c>
      <c r="M35" s="142">
        <f t="shared" si="7"/>
        <v>22.596372819100093</v>
      </c>
      <c r="N35" s="141">
        <f t="shared" si="7"/>
        <v>21.926887948318111</v>
      </c>
      <c r="O35" s="133">
        <f t="shared" si="7"/>
        <v>21.286721453287196</v>
      </c>
      <c r="P35" s="133">
        <f t="shared" si="7"/>
        <v>20.67418609535812</v>
      </c>
      <c r="Q35" s="142">
        <f t="shared" si="7"/>
        <v>20.087714285714288</v>
      </c>
      <c r="R35" s="143">
        <f t="shared" si="7"/>
        <v>19.525848046022617</v>
      </c>
      <c r="S35" s="134">
        <f t="shared" si="6"/>
        <v>18.987229938271607</v>
      </c>
      <c r="T35" s="134">
        <f t="shared" si="6"/>
        <v>18.470594858322386</v>
      </c>
      <c r="U35" s="144">
        <f t="shared" si="6"/>
        <v>17.974762600438275</v>
      </c>
      <c r="V35" s="143">
        <f t="shared" si="6"/>
        <v>17.498631111111113</v>
      </c>
      <c r="W35" s="144">
        <f t="shared" si="6"/>
        <v>17.041170360110804</v>
      </c>
      <c r="X35" s="143">
        <f t="shared" si="6"/>
        <v>16.601416765053131</v>
      </c>
    </row>
    <row r="36" spans="1:24" s="151" customFormat="1" x14ac:dyDescent="0.2">
      <c r="A36" s="152">
        <v>135</v>
      </c>
      <c r="B36" s="153" t="str">
        <f t="shared" si="4"/>
        <v>(61.2)</v>
      </c>
      <c r="C36" s="145">
        <f t="shared" si="7"/>
        <v>30.266087372448983</v>
      </c>
      <c r="D36" s="146">
        <f t="shared" si="7"/>
        <v>29.213434903047094</v>
      </c>
      <c r="E36" s="145">
        <f t="shared" si="7"/>
        <v>28.214759215219981</v>
      </c>
      <c r="F36" s="146">
        <f t="shared" si="7"/>
        <v>27.266432059752947</v>
      </c>
      <c r="G36" s="145">
        <f t="shared" si="7"/>
        <v>26.365125000000003</v>
      </c>
      <c r="H36" s="147">
        <f t="shared" si="7"/>
        <v>25.507780166621878</v>
      </c>
      <c r="I36" s="145">
        <f t="shared" si="7"/>
        <v>24.691584287200836</v>
      </c>
      <c r="J36" s="146">
        <f t="shared" si="7"/>
        <v>23.913945578231296</v>
      </c>
      <c r="K36" s="147">
        <f t="shared" si="7"/>
        <v>23.172473144531253</v>
      </c>
      <c r="L36" s="147">
        <f t="shared" si="7"/>
        <v>22.46495857988166</v>
      </c>
      <c r="M36" s="145">
        <f t="shared" si="7"/>
        <v>21.789359504132236</v>
      </c>
      <c r="N36" s="146">
        <f t="shared" si="7"/>
        <v>21.143784807306751</v>
      </c>
      <c r="O36" s="147">
        <f t="shared" si="7"/>
        <v>20.526481401384086</v>
      </c>
      <c r="P36" s="147">
        <f t="shared" si="7"/>
        <v>19.935822306238187</v>
      </c>
      <c r="Q36" s="145">
        <f t="shared" si="7"/>
        <v>19.370295918367351</v>
      </c>
      <c r="R36" s="148">
        <f t="shared" si="7"/>
        <v>18.828496330093238</v>
      </c>
      <c r="S36" s="150">
        <f t="shared" si="6"/>
        <v>18.309114583333336</v>
      </c>
      <c r="T36" s="150">
        <f t="shared" si="6"/>
        <v>17.810930756239447</v>
      </c>
      <c r="U36" s="149">
        <f t="shared" si="6"/>
        <v>17.332806793279769</v>
      </c>
      <c r="V36" s="148">
        <f t="shared" si="6"/>
        <v>16.873680000000004</v>
      </c>
      <c r="W36" s="149">
        <f t="shared" si="6"/>
        <v>16.432557132963989</v>
      </c>
      <c r="X36" s="148">
        <f t="shared" si="6"/>
        <v>16.008509023444091</v>
      </c>
    </row>
    <row r="37" spans="1:24" s="113" customFormat="1" x14ac:dyDescent="0.2">
      <c r="A37" s="131">
        <v>130</v>
      </c>
      <c r="B37" s="132" t="str">
        <f t="shared" si="4"/>
        <v>(59.0)</v>
      </c>
      <c r="C37" s="142">
        <f t="shared" si="7"/>
        <v>29.145121173469391</v>
      </c>
      <c r="D37" s="141">
        <f t="shared" si="7"/>
        <v>28.131455832563869</v>
      </c>
      <c r="E37" s="142">
        <f t="shared" si="7"/>
        <v>27.169768133174795</v>
      </c>
      <c r="F37" s="141">
        <f t="shared" si="7"/>
        <v>26.256564205688022</v>
      </c>
      <c r="G37" s="142">
        <f t="shared" si="7"/>
        <v>25.388638888888892</v>
      </c>
      <c r="H37" s="133">
        <f t="shared" si="7"/>
        <v>24.563047567858103</v>
      </c>
      <c r="I37" s="142">
        <f t="shared" si="7"/>
        <v>23.777081165452653</v>
      </c>
      <c r="J37" s="141">
        <f t="shared" si="7"/>
        <v>23.028243890148655</v>
      </c>
      <c r="K37" s="133">
        <f t="shared" si="7"/>
        <v>22.314233398437501</v>
      </c>
      <c r="L37" s="133">
        <f t="shared" si="7"/>
        <v>21.632923076923078</v>
      </c>
      <c r="M37" s="142">
        <f t="shared" si="7"/>
        <v>20.982346189164371</v>
      </c>
      <c r="N37" s="141">
        <f t="shared" si="7"/>
        <v>20.360681666295392</v>
      </c>
      <c r="O37" s="133">
        <f t="shared" si="7"/>
        <v>19.766241349480971</v>
      </c>
      <c r="P37" s="133">
        <f t="shared" si="7"/>
        <v>19.197458517118253</v>
      </c>
      <c r="Q37" s="142">
        <f t="shared" si="7"/>
        <v>18.65287755102041</v>
      </c>
      <c r="R37" s="143">
        <f t="shared" si="7"/>
        <v>18.131144614163858</v>
      </c>
      <c r="S37" s="134">
        <f t="shared" si="6"/>
        <v>17.630999228395062</v>
      </c>
      <c r="T37" s="134">
        <f t="shared" si="6"/>
        <v>17.151266654156505</v>
      </c>
      <c r="U37" s="144">
        <f t="shared" si="6"/>
        <v>16.690850986121259</v>
      </c>
      <c r="V37" s="143">
        <f t="shared" si="6"/>
        <v>16.248728888888891</v>
      </c>
      <c r="W37" s="144">
        <f t="shared" si="6"/>
        <v>15.823943905817176</v>
      </c>
      <c r="X37" s="143">
        <f t="shared" si="6"/>
        <v>15.415601281835048</v>
      </c>
    </row>
    <row r="38" spans="1:24" s="151" customFormat="1" x14ac:dyDescent="0.2">
      <c r="A38" s="152">
        <v>125</v>
      </c>
      <c r="B38" s="153" t="str">
        <f t="shared" si="4"/>
        <v>(56.7)</v>
      </c>
      <c r="C38" s="145">
        <f t="shared" si="7"/>
        <v>28.024154974489797</v>
      </c>
      <c r="D38" s="146">
        <f t="shared" si="7"/>
        <v>27.049476762080641</v>
      </c>
      <c r="E38" s="145">
        <f t="shared" si="7"/>
        <v>26.124777051129609</v>
      </c>
      <c r="F38" s="146">
        <f t="shared" si="7"/>
        <v>25.246696351623097</v>
      </c>
      <c r="G38" s="145">
        <f t="shared" si="7"/>
        <v>24.412152777777777</v>
      </c>
      <c r="H38" s="147">
        <f t="shared" si="7"/>
        <v>23.618314969094328</v>
      </c>
      <c r="I38" s="145">
        <f t="shared" si="7"/>
        <v>22.862578043704474</v>
      </c>
      <c r="J38" s="146">
        <f t="shared" si="7"/>
        <v>22.142542202066011</v>
      </c>
      <c r="K38" s="147">
        <f t="shared" si="7"/>
        <v>21.45599365234375</v>
      </c>
      <c r="L38" s="147">
        <f t="shared" si="7"/>
        <v>20.800887573964499</v>
      </c>
      <c r="M38" s="145">
        <f t="shared" si="7"/>
        <v>20.17533287419651</v>
      </c>
      <c r="N38" s="146">
        <f t="shared" si="7"/>
        <v>19.577578525284029</v>
      </c>
      <c r="O38" s="147">
        <f t="shared" si="7"/>
        <v>19.006001297577853</v>
      </c>
      <c r="P38" s="150">
        <f t="shared" si="7"/>
        <v>18.45909472799832</v>
      </c>
      <c r="Q38" s="149">
        <f t="shared" si="7"/>
        <v>17.935459183673469</v>
      </c>
      <c r="R38" s="148">
        <f t="shared" si="7"/>
        <v>17.433792898234476</v>
      </c>
      <c r="S38" s="150">
        <f t="shared" si="6"/>
        <v>16.952883873456791</v>
      </c>
      <c r="T38" s="150">
        <f t="shared" si="6"/>
        <v>16.491602552073559</v>
      </c>
      <c r="U38" s="149">
        <f t="shared" si="6"/>
        <v>16.048895178962745</v>
      </c>
      <c r="V38" s="148">
        <f t="shared" si="6"/>
        <v>15.623777777777779</v>
      </c>
      <c r="W38" s="149">
        <f t="shared" si="6"/>
        <v>15.215330678670361</v>
      </c>
      <c r="X38" s="148">
        <f t="shared" si="6"/>
        <v>14.822693540226007</v>
      </c>
    </row>
    <row r="39" spans="1:24" s="113" customFormat="1" x14ac:dyDescent="0.2">
      <c r="A39" s="131">
        <v>120</v>
      </c>
      <c r="B39" s="132" t="str">
        <f t="shared" si="4"/>
        <v>(54.4)</v>
      </c>
      <c r="C39" s="142">
        <f t="shared" si="7"/>
        <v>26.903188775510205</v>
      </c>
      <c r="D39" s="141">
        <f t="shared" si="7"/>
        <v>25.967497691597416</v>
      </c>
      <c r="E39" s="142">
        <f t="shared" si="7"/>
        <v>25.079785969084426</v>
      </c>
      <c r="F39" s="141">
        <f t="shared" si="7"/>
        <v>24.236828497558175</v>
      </c>
      <c r="G39" s="142">
        <f t="shared" si="7"/>
        <v>23.43566666666667</v>
      </c>
      <c r="H39" s="133">
        <f t="shared" si="7"/>
        <v>22.673582370330557</v>
      </c>
      <c r="I39" s="142">
        <f t="shared" si="7"/>
        <v>21.948074921956298</v>
      </c>
      <c r="J39" s="141">
        <f t="shared" si="7"/>
        <v>21.256840513983374</v>
      </c>
      <c r="K39" s="133">
        <f t="shared" si="7"/>
        <v>20.597753906250002</v>
      </c>
      <c r="L39" s="133">
        <f t="shared" si="7"/>
        <v>19.968852071005919</v>
      </c>
      <c r="M39" s="142">
        <f t="shared" si="7"/>
        <v>19.368319559228652</v>
      </c>
      <c r="N39" s="141">
        <f t="shared" si="7"/>
        <v>18.794475384272669</v>
      </c>
      <c r="O39" s="134">
        <f t="shared" si="7"/>
        <v>18.245761245674743</v>
      </c>
      <c r="P39" s="134">
        <f t="shared" si="7"/>
        <v>17.72073093887839</v>
      </c>
      <c r="Q39" s="144">
        <f t="shared" si="7"/>
        <v>17.218040816326532</v>
      </c>
      <c r="R39" s="143">
        <f t="shared" si="7"/>
        <v>16.7364411823051</v>
      </c>
      <c r="S39" s="134">
        <f t="shared" si="6"/>
        <v>16.27476851851852</v>
      </c>
      <c r="T39" s="134">
        <f t="shared" si="6"/>
        <v>15.831938449990618</v>
      </c>
      <c r="U39" s="144">
        <f t="shared" si="6"/>
        <v>15.406939371804238</v>
      </c>
      <c r="V39" s="143">
        <f t="shared" si="6"/>
        <v>14.998826666666668</v>
      </c>
      <c r="W39" s="144">
        <f t="shared" si="6"/>
        <v>14.606717451523547</v>
      </c>
      <c r="X39" s="143">
        <f t="shared" si="6"/>
        <v>14.22978579861697</v>
      </c>
    </row>
    <row r="40" spans="1:24" s="151" customFormat="1" x14ac:dyDescent="0.2">
      <c r="A40" s="152">
        <v>115</v>
      </c>
      <c r="B40" s="153" t="str">
        <f t="shared" si="4"/>
        <v>(52.2)</v>
      </c>
      <c r="C40" s="145">
        <f t="shared" si="7"/>
        <v>25.782222576530614</v>
      </c>
      <c r="D40" s="146">
        <f t="shared" si="7"/>
        <v>24.885518621114191</v>
      </c>
      <c r="E40" s="145">
        <f t="shared" si="7"/>
        <v>24.03479488703924</v>
      </c>
      <c r="F40" s="146">
        <f t="shared" si="7"/>
        <v>23.22696064349325</v>
      </c>
      <c r="G40" s="145">
        <f t="shared" si="7"/>
        <v>22.459180555555555</v>
      </c>
      <c r="H40" s="147">
        <f t="shared" si="7"/>
        <v>21.728849771566782</v>
      </c>
      <c r="I40" s="145">
        <f t="shared" si="7"/>
        <v>21.033571800208119</v>
      </c>
      <c r="J40" s="146">
        <f t="shared" si="7"/>
        <v>20.371138825900733</v>
      </c>
      <c r="K40" s="147">
        <f t="shared" si="7"/>
        <v>19.739514160156251</v>
      </c>
      <c r="L40" s="147">
        <f t="shared" si="7"/>
        <v>19.136816568047337</v>
      </c>
      <c r="M40" s="145">
        <f t="shared" si="7"/>
        <v>18.561306244260791</v>
      </c>
      <c r="N40" s="148">
        <f t="shared" si="7"/>
        <v>18.011372243261306</v>
      </c>
      <c r="O40" s="150">
        <f t="shared" si="7"/>
        <v>17.485521193771628</v>
      </c>
      <c r="P40" s="150">
        <f t="shared" si="7"/>
        <v>16.982367149758456</v>
      </c>
      <c r="Q40" s="149">
        <f t="shared" si="7"/>
        <v>16.500622448979591</v>
      </c>
      <c r="R40" s="148">
        <f t="shared" si="7"/>
        <v>16.039089466375721</v>
      </c>
      <c r="S40" s="150">
        <f t="shared" si="6"/>
        <v>15.596653163580248</v>
      </c>
      <c r="T40" s="150">
        <f t="shared" si="6"/>
        <v>15.172274347907676</v>
      </c>
      <c r="U40" s="149">
        <f t="shared" si="6"/>
        <v>14.764983564645727</v>
      </c>
      <c r="V40" s="148">
        <f t="shared" si="6"/>
        <v>14.373875555555555</v>
      </c>
      <c r="W40" s="149">
        <f t="shared" si="6"/>
        <v>13.998104224376732</v>
      </c>
      <c r="X40" s="148">
        <f t="shared" si="6"/>
        <v>13.636878057007928</v>
      </c>
    </row>
    <row r="41" spans="1:24" s="113" customFormat="1" x14ac:dyDescent="0.2">
      <c r="A41" s="131">
        <v>110</v>
      </c>
      <c r="B41" s="132" t="str">
        <f t="shared" si="4"/>
        <v>(49.9)</v>
      </c>
      <c r="C41" s="142">
        <f t="shared" si="7"/>
        <v>24.661256377551023</v>
      </c>
      <c r="D41" s="141">
        <f t="shared" si="7"/>
        <v>23.803539550630965</v>
      </c>
      <c r="E41" s="142">
        <f t="shared" si="7"/>
        <v>22.989803804994057</v>
      </c>
      <c r="F41" s="141">
        <f t="shared" si="7"/>
        <v>22.217092789428328</v>
      </c>
      <c r="G41" s="142">
        <f t="shared" si="7"/>
        <v>21.482694444444448</v>
      </c>
      <c r="H41" s="133">
        <f t="shared" si="7"/>
        <v>20.784117172803015</v>
      </c>
      <c r="I41" s="142">
        <f t="shared" si="7"/>
        <v>20.119068678459939</v>
      </c>
      <c r="J41" s="141">
        <f t="shared" si="7"/>
        <v>19.485437137818092</v>
      </c>
      <c r="K41" s="133">
        <f t="shared" si="7"/>
        <v>18.881274414062503</v>
      </c>
      <c r="L41" s="134">
        <f t="shared" si="7"/>
        <v>18.304781065088761</v>
      </c>
      <c r="M41" s="144">
        <f t="shared" si="7"/>
        <v>17.754292929292934</v>
      </c>
      <c r="N41" s="143">
        <f t="shared" si="7"/>
        <v>17.228269102249946</v>
      </c>
      <c r="O41" s="134">
        <f t="shared" si="7"/>
        <v>16.725281141868514</v>
      </c>
      <c r="P41" s="134">
        <f t="shared" si="7"/>
        <v>16.244003360638523</v>
      </c>
      <c r="Q41" s="144">
        <f t="shared" si="7"/>
        <v>15.783204081632656</v>
      </c>
      <c r="R41" s="143">
        <f t="shared" si="7"/>
        <v>15.341737750446342</v>
      </c>
      <c r="S41" s="134">
        <f t="shared" si="6"/>
        <v>14.918537808641977</v>
      </c>
      <c r="T41" s="134">
        <f t="shared" si="6"/>
        <v>14.512610245824735</v>
      </c>
      <c r="U41" s="144">
        <f t="shared" si="6"/>
        <v>14.123027757487218</v>
      </c>
      <c r="V41" s="143">
        <f t="shared" si="6"/>
        <v>13.748924444444446</v>
      </c>
      <c r="W41" s="144">
        <f t="shared" si="6"/>
        <v>13.389490997229919</v>
      </c>
      <c r="X41" s="143">
        <f t="shared" si="6"/>
        <v>13.043970315398889</v>
      </c>
    </row>
    <row r="42" spans="1:24" s="151" customFormat="1" x14ac:dyDescent="0.2">
      <c r="A42" s="152">
        <v>105</v>
      </c>
      <c r="B42" s="153" t="str">
        <f t="shared" si="4"/>
        <v>(47.6)</v>
      </c>
      <c r="C42" s="145">
        <f t="shared" si="7"/>
        <v>23.540290178571432</v>
      </c>
      <c r="D42" s="146">
        <f t="shared" si="7"/>
        <v>22.72156048014774</v>
      </c>
      <c r="E42" s="145">
        <f t="shared" si="7"/>
        <v>21.944812722948871</v>
      </c>
      <c r="F42" s="146">
        <f t="shared" si="7"/>
        <v>21.207224935363403</v>
      </c>
      <c r="G42" s="145">
        <f t="shared" si="7"/>
        <v>20.506208333333333</v>
      </c>
      <c r="H42" s="147">
        <f t="shared" si="7"/>
        <v>19.83938457403924</v>
      </c>
      <c r="I42" s="145">
        <f t="shared" si="7"/>
        <v>19.20456555671176</v>
      </c>
      <c r="J42" s="146">
        <f t="shared" si="7"/>
        <v>18.599735449735451</v>
      </c>
      <c r="K42" s="150">
        <f t="shared" si="7"/>
        <v>18.023034667968751</v>
      </c>
      <c r="L42" s="150">
        <f t="shared" si="7"/>
        <v>17.472745562130179</v>
      </c>
      <c r="M42" s="149">
        <f t="shared" si="7"/>
        <v>16.947279614325069</v>
      </c>
      <c r="N42" s="148">
        <f t="shared" si="7"/>
        <v>16.445165961238583</v>
      </c>
      <c r="O42" s="150">
        <f t="shared" si="7"/>
        <v>15.9650410899654</v>
      </c>
      <c r="P42" s="150">
        <f t="shared" si="7"/>
        <v>15.505639571518589</v>
      </c>
      <c r="Q42" s="149">
        <f t="shared" si="7"/>
        <v>15.065785714285715</v>
      </c>
      <c r="R42" s="148">
        <f t="shared" si="7"/>
        <v>14.644386034516963</v>
      </c>
      <c r="S42" s="150">
        <f t="shared" ref="S42:X47" si="8">$A42*703.07/S$4^2</f>
        <v>14.240422453703705</v>
      </c>
      <c r="T42" s="150">
        <f t="shared" si="8"/>
        <v>13.852946143741791</v>
      </c>
      <c r="U42" s="149">
        <f t="shared" si="8"/>
        <v>13.481071950328708</v>
      </c>
      <c r="V42" s="148">
        <f t="shared" si="8"/>
        <v>13.123973333333334</v>
      </c>
      <c r="W42" s="149">
        <f t="shared" si="8"/>
        <v>12.780877770083103</v>
      </c>
      <c r="X42" s="148">
        <f t="shared" si="8"/>
        <v>12.451062573789848</v>
      </c>
    </row>
    <row r="43" spans="1:24" s="113" customFormat="1" x14ac:dyDescent="0.2">
      <c r="A43" s="131">
        <v>100</v>
      </c>
      <c r="B43" s="132" t="str">
        <f t="shared" si="4"/>
        <v>(45.4)</v>
      </c>
      <c r="C43" s="142">
        <f t="shared" si="7"/>
        <v>22.419323979591837</v>
      </c>
      <c r="D43" s="141">
        <f t="shared" si="7"/>
        <v>21.639581409664512</v>
      </c>
      <c r="E43" s="142">
        <f t="shared" si="7"/>
        <v>20.899821640903685</v>
      </c>
      <c r="F43" s="141">
        <f t="shared" si="7"/>
        <v>20.197357081298478</v>
      </c>
      <c r="G43" s="142">
        <f t="shared" si="7"/>
        <v>19.529722222222222</v>
      </c>
      <c r="H43" s="133">
        <f t="shared" si="7"/>
        <v>18.894651975275465</v>
      </c>
      <c r="I43" s="144">
        <f t="shared" si="7"/>
        <v>18.290062434963581</v>
      </c>
      <c r="J43" s="143">
        <f t="shared" si="7"/>
        <v>17.714033761652811</v>
      </c>
      <c r="K43" s="134">
        <f t="shared" si="7"/>
        <v>17.164794921875</v>
      </c>
      <c r="L43" s="134">
        <f t="shared" si="7"/>
        <v>16.640710059171596</v>
      </c>
      <c r="M43" s="144">
        <f t="shared" si="7"/>
        <v>16.140266299357208</v>
      </c>
      <c r="N43" s="143">
        <f t="shared" si="7"/>
        <v>15.662062820227222</v>
      </c>
      <c r="O43" s="134">
        <f t="shared" si="7"/>
        <v>15.204801038062284</v>
      </c>
      <c r="P43" s="134">
        <f t="shared" si="7"/>
        <v>14.767275782398656</v>
      </c>
      <c r="Q43" s="144">
        <f t="shared" si="7"/>
        <v>14.348367346938776</v>
      </c>
      <c r="R43" s="143">
        <f t="shared" ref="R43:R47" si="9">$A43*703.07/R$4^2</f>
        <v>13.947034318587582</v>
      </c>
      <c r="S43" s="134">
        <f t="shared" si="8"/>
        <v>13.562307098765432</v>
      </c>
      <c r="T43" s="134">
        <f t="shared" si="8"/>
        <v>13.193282041658847</v>
      </c>
      <c r="U43" s="144">
        <f t="shared" si="8"/>
        <v>12.839116143170196</v>
      </c>
      <c r="V43" s="143">
        <f t="shared" si="8"/>
        <v>12.499022222222223</v>
      </c>
      <c r="W43" s="144">
        <f t="shared" si="8"/>
        <v>12.172264542936288</v>
      </c>
      <c r="X43" s="143">
        <f t="shared" si="8"/>
        <v>11.858154832180807</v>
      </c>
    </row>
    <row r="44" spans="1:24" s="151" customFormat="1" x14ac:dyDescent="0.2">
      <c r="A44" s="152">
        <v>95</v>
      </c>
      <c r="B44" s="153" t="str">
        <f t="shared" si="4"/>
        <v>(43.1)</v>
      </c>
      <c r="C44" s="145">
        <f t="shared" ref="C44:Q47" si="10">$A44*703.07/C$4^2</f>
        <v>21.298357780612246</v>
      </c>
      <c r="D44" s="146">
        <f t="shared" si="10"/>
        <v>20.55760233918129</v>
      </c>
      <c r="E44" s="145">
        <f t="shared" si="10"/>
        <v>19.854830558858506</v>
      </c>
      <c r="F44" s="146">
        <f t="shared" si="10"/>
        <v>19.187489227233556</v>
      </c>
      <c r="G44" s="145">
        <f t="shared" si="10"/>
        <v>18.553236111111115</v>
      </c>
      <c r="H44" s="150">
        <f t="shared" si="10"/>
        <v>17.949919376511694</v>
      </c>
      <c r="I44" s="149">
        <f t="shared" si="10"/>
        <v>17.375559313215401</v>
      </c>
      <c r="J44" s="148">
        <f t="shared" si="10"/>
        <v>16.82833207357017</v>
      </c>
      <c r="K44" s="150">
        <f t="shared" si="10"/>
        <v>16.306555175781252</v>
      </c>
      <c r="L44" s="150">
        <f t="shared" si="10"/>
        <v>15.80867455621302</v>
      </c>
      <c r="M44" s="149">
        <f t="shared" si="10"/>
        <v>15.33325298438935</v>
      </c>
      <c r="N44" s="148">
        <f t="shared" si="10"/>
        <v>14.878959679215862</v>
      </c>
      <c r="O44" s="150">
        <f t="shared" si="10"/>
        <v>14.444560986159171</v>
      </c>
      <c r="P44" s="150">
        <f t="shared" si="10"/>
        <v>14.028911993278724</v>
      </c>
      <c r="Q44" s="149">
        <f t="shared" si="10"/>
        <v>13.630948979591839</v>
      </c>
      <c r="R44" s="148">
        <f t="shared" si="9"/>
        <v>13.249682602658204</v>
      </c>
      <c r="S44" s="150">
        <f t="shared" si="8"/>
        <v>12.884191743827163</v>
      </c>
      <c r="T44" s="150">
        <f t="shared" si="8"/>
        <v>12.533617939575906</v>
      </c>
      <c r="U44" s="149">
        <f t="shared" si="8"/>
        <v>12.19716033601169</v>
      </c>
      <c r="V44" s="148">
        <f t="shared" si="8"/>
        <v>11.874071111111112</v>
      </c>
      <c r="W44" s="149">
        <f t="shared" si="8"/>
        <v>11.563651315789475</v>
      </c>
      <c r="X44" s="148">
        <f t="shared" si="8"/>
        <v>11.265247090571767</v>
      </c>
    </row>
    <row r="45" spans="1:24" s="113" customFormat="1" x14ac:dyDescent="0.2">
      <c r="A45" s="131">
        <v>90</v>
      </c>
      <c r="B45" s="132" t="str">
        <f t="shared" si="4"/>
        <v>(40.8)</v>
      </c>
      <c r="C45" s="142">
        <f t="shared" si="10"/>
        <v>20.177391581632655</v>
      </c>
      <c r="D45" s="141">
        <f t="shared" si="10"/>
        <v>19.475623268698062</v>
      </c>
      <c r="E45" s="142">
        <f t="shared" si="10"/>
        <v>18.80983947681332</v>
      </c>
      <c r="F45" s="143">
        <f t="shared" si="10"/>
        <v>18.17762137316863</v>
      </c>
      <c r="G45" s="144">
        <f t="shared" si="10"/>
        <v>17.576750000000001</v>
      </c>
      <c r="H45" s="134">
        <f t="shared" si="10"/>
        <v>17.00518677774792</v>
      </c>
      <c r="I45" s="144">
        <f t="shared" si="10"/>
        <v>16.461056191467222</v>
      </c>
      <c r="J45" s="143">
        <f t="shared" si="10"/>
        <v>15.942630385487529</v>
      </c>
      <c r="K45" s="134">
        <f t="shared" si="10"/>
        <v>15.448315429687501</v>
      </c>
      <c r="L45" s="134">
        <f t="shared" si="10"/>
        <v>14.976639053254438</v>
      </c>
      <c r="M45" s="144">
        <f t="shared" si="10"/>
        <v>14.526239669421487</v>
      </c>
      <c r="N45" s="143">
        <f t="shared" si="10"/>
        <v>14.095856538204501</v>
      </c>
      <c r="O45" s="134">
        <f t="shared" si="10"/>
        <v>13.684320934256055</v>
      </c>
      <c r="P45" s="134">
        <f t="shared" si="10"/>
        <v>13.290548204158791</v>
      </c>
      <c r="Q45" s="144">
        <f t="shared" si="10"/>
        <v>12.913530612244898</v>
      </c>
      <c r="R45" s="143">
        <f t="shared" si="9"/>
        <v>12.552330886728825</v>
      </c>
      <c r="S45" s="134">
        <f t="shared" si="8"/>
        <v>12.206076388888889</v>
      </c>
      <c r="T45" s="134">
        <f t="shared" si="8"/>
        <v>11.873953837492964</v>
      </c>
      <c r="U45" s="144">
        <f t="shared" si="8"/>
        <v>11.555204528853178</v>
      </c>
      <c r="V45" s="143">
        <f t="shared" si="8"/>
        <v>11.249120000000001</v>
      </c>
      <c r="W45" s="144">
        <f t="shared" si="8"/>
        <v>10.955038088642659</v>
      </c>
      <c r="X45" s="143">
        <f t="shared" si="8"/>
        <v>10.672339348962726</v>
      </c>
    </row>
    <row r="46" spans="1:24" s="151" customFormat="1" x14ac:dyDescent="0.2">
      <c r="A46" s="152">
        <v>85</v>
      </c>
      <c r="B46" s="153" t="str">
        <f t="shared" si="4"/>
        <v>(38.6)</v>
      </c>
      <c r="C46" s="145">
        <f t="shared" si="10"/>
        <v>19.056425382653064</v>
      </c>
      <c r="D46" s="148">
        <f t="shared" si="10"/>
        <v>18.393644198214837</v>
      </c>
      <c r="E46" s="149">
        <f t="shared" si="10"/>
        <v>17.764848394768133</v>
      </c>
      <c r="F46" s="148">
        <f t="shared" si="10"/>
        <v>17.167753519103709</v>
      </c>
      <c r="G46" s="149">
        <f t="shared" si="10"/>
        <v>16.60026388888889</v>
      </c>
      <c r="H46" s="150">
        <f t="shared" si="10"/>
        <v>16.060454178984145</v>
      </c>
      <c r="I46" s="149">
        <f t="shared" si="10"/>
        <v>15.546553069719044</v>
      </c>
      <c r="J46" s="148">
        <f t="shared" si="10"/>
        <v>15.056928697404889</v>
      </c>
      <c r="K46" s="150">
        <f t="shared" si="10"/>
        <v>14.590075683593751</v>
      </c>
      <c r="L46" s="150">
        <f t="shared" si="10"/>
        <v>14.144603550295859</v>
      </c>
      <c r="M46" s="149">
        <f t="shared" si="10"/>
        <v>13.719226354453628</v>
      </c>
      <c r="N46" s="148">
        <f t="shared" si="10"/>
        <v>13.31275339719314</v>
      </c>
      <c r="O46" s="150">
        <f t="shared" si="10"/>
        <v>12.924080882352943</v>
      </c>
      <c r="P46" s="150">
        <f t="shared" si="10"/>
        <v>12.552184415038859</v>
      </c>
      <c r="Q46" s="149">
        <f t="shared" si="10"/>
        <v>12.196112244897961</v>
      </c>
      <c r="R46" s="148">
        <f t="shared" si="9"/>
        <v>11.854979170799446</v>
      </c>
      <c r="S46" s="150">
        <f t="shared" si="8"/>
        <v>11.527961033950618</v>
      </c>
      <c r="T46" s="150">
        <f t="shared" si="8"/>
        <v>11.214289735410022</v>
      </c>
      <c r="U46" s="149">
        <f t="shared" si="8"/>
        <v>10.913248721694668</v>
      </c>
      <c r="V46" s="148">
        <f t="shared" si="8"/>
        <v>10.624168888888891</v>
      </c>
      <c r="W46" s="149">
        <f t="shared" si="8"/>
        <v>10.346424861495846</v>
      </c>
      <c r="X46" s="148">
        <f t="shared" si="8"/>
        <v>10.079431607353685</v>
      </c>
    </row>
    <row r="47" spans="1:24" s="113" customFormat="1" x14ac:dyDescent="0.2">
      <c r="A47" s="131">
        <v>80</v>
      </c>
      <c r="B47" s="132" t="str">
        <f t="shared" si="4"/>
        <v>(36.3)</v>
      </c>
      <c r="C47" s="144">
        <f t="shared" si="10"/>
        <v>17.935459183673473</v>
      </c>
      <c r="D47" s="143">
        <f t="shared" si="10"/>
        <v>17.311665127731612</v>
      </c>
      <c r="E47" s="144">
        <f t="shared" si="10"/>
        <v>16.719857312722951</v>
      </c>
      <c r="F47" s="143">
        <f t="shared" si="10"/>
        <v>16.157885665038783</v>
      </c>
      <c r="G47" s="144">
        <f t="shared" si="10"/>
        <v>15.623777777777779</v>
      </c>
      <c r="H47" s="134">
        <f t="shared" si="10"/>
        <v>15.115721580220372</v>
      </c>
      <c r="I47" s="144">
        <f t="shared" si="10"/>
        <v>14.632049947970865</v>
      </c>
      <c r="J47" s="143">
        <f t="shared" si="10"/>
        <v>14.17122700932225</v>
      </c>
      <c r="K47" s="134">
        <f t="shared" si="10"/>
        <v>13.731835937500001</v>
      </c>
      <c r="L47" s="134">
        <f t="shared" si="10"/>
        <v>13.31256804733728</v>
      </c>
      <c r="M47" s="144">
        <f t="shared" si="10"/>
        <v>12.912213039485769</v>
      </c>
      <c r="N47" s="143">
        <f t="shared" si="10"/>
        <v>12.529650256181778</v>
      </c>
      <c r="O47" s="134">
        <f t="shared" si="10"/>
        <v>12.163840830449828</v>
      </c>
      <c r="P47" s="134">
        <f t="shared" si="10"/>
        <v>11.813820625918925</v>
      </c>
      <c r="Q47" s="144">
        <f t="shared" si="10"/>
        <v>11.478693877551022</v>
      </c>
      <c r="R47" s="143">
        <f t="shared" si="9"/>
        <v>11.157627454870067</v>
      </c>
      <c r="S47" s="134">
        <f t="shared" si="8"/>
        <v>10.849845679012347</v>
      </c>
      <c r="T47" s="134">
        <f t="shared" si="8"/>
        <v>10.554625633327079</v>
      </c>
      <c r="U47" s="144">
        <f t="shared" si="8"/>
        <v>10.27129291453616</v>
      </c>
      <c r="V47" s="143">
        <f t="shared" si="8"/>
        <v>9.999217777777778</v>
      </c>
      <c r="W47" s="144">
        <f t="shared" si="8"/>
        <v>9.7378116343490309</v>
      </c>
      <c r="X47" s="143">
        <f t="shared" si="8"/>
        <v>9.4865238657446458</v>
      </c>
    </row>
    <row r="48" spans="1:24" x14ac:dyDescent="0.2">
      <c r="A48" s="135" t="s">
        <v>33</v>
      </c>
      <c r="B48" s="136"/>
      <c r="C48" s="136"/>
      <c r="D48" s="136"/>
      <c r="E48" s="136"/>
      <c r="F48" s="136"/>
      <c r="G48" s="137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</row>
    <row r="49" spans="1:24" s="140" customFormat="1" ht="11.25" x14ac:dyDescent="0.2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8" t="s">
        <v>57</v>
      </c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9"/>
    </row>
    <row r="51" spans="1:24" x14ac:dyDescent="0.2">
      <c r="A51" s="112" t="s">
        <v>34</v>
      </c>
    </row>
  </sheetData>
  <mergeCells count="3">
    <mergeCell ref="C8:X8"/>
    <mergeCell ref="A9:B9"/>
    <mergeCell ref="A5:X5"/>
  </mergeCells>
  <phoneticPr fontId="3"/>
  <conditionalFormatting sqref="C11:X47">
    <cfRule type="cellIs" dxfId="2" priority="1" stopIfTrue="1" operator="greaterThanOrEqual">
      <formula>30</formula>
    </cfRule>
    <cfRule type="cellIs" dxfId="1" priority="2" stopIfTrue="1" operator="greaterThanOrEqual">
      <formula>25</formula>
    </cfRule>
    <cfRule type="cellIs" dxfId="0" priority="3" stopIfTrue="1" operator="greaterThanOrEqual">
      <formula>18.5</formula>
    </cfRule>
  </conditionalFormatting>
  <printOptions horizontalCentered="1"/>
  <pageMargins left="0.75" right="0.75" top="0.5" bottom="1" header="0" footer="0.5"/>
  <pageSetup scale="85" orientation="portrait" horizontalDpi="4294967292" verticalDpi="4294967292" r:id="rId1"/>
  <headerFooter alignWithMargins="0"/>
  <rowBreaks count="1" manualBreakCount="1">
    <brk id="50" max="2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A3" sqref="A3"/>
    </sheetView>
  </sheetViews>
  <sheetFormatPr defaultColWidth="11.140625" defaultRowHeight="12.75" x14ac:dyDescent="0.2"/>
  <cols>
    <col min="1" max="1" width="7.85546875" customWidth="1"/>
    <col min="2" max="2" width="6.85546875" customWidth="1"/>
    <col min="3" max="3" width="7.5703125" customWidth="1"/>
    <col min="4" max="4" width="11.5703125" customWidth="1"/>
    <col min="5" max="5" width="5.7109375" customWidth="1"/>
    <col min="6" max="12" width="10.140625" customWidth="1"/>
    <col min="13" max="15" width="9.28515625" customWidth="1"/>
    <col min="16" max="18" width="9" customWidth="1"/>
    <col min="19" max="20" width="8.140625" customWidth="1"/>
  </cols>
  <sheetData>
    <row r="1" spans="1:20" ht="23.25" x14ac:dyDescent="0.35">
      <c r="A1" s="6" t="s">
        <v>25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165"/>
      <c r="N1" s="165"/>
    </row>
    <row r="2" spans="1:20" ht="15" x14ac:dyDescent="0.2">
      <c r="A2" s="9" t="s">
        <v>5</v>
      </c>
      <c r="B2" s="4"/>
      <c r="C2" s="4"/>
      <c r="D2" s="4"/>
      <c r="E2" s="4"/>
      <c r="F2" s="4"/>
      <c r="G2" s="4"/>
      <c r="H2" s="4"/>
      <c r="I2" s="4"/>
      <c r="J2" s="2"/>
      <c r="K2" s="2"/>
      <c r="L2" s="2"/>
      <c r="M2" s="3"/>
      <c r="N2" s="5" t="s">
        <v>13</v>
      </c>
    </row>
    <row r="4" spans="1:20" x14ac:dyDescent="0.2">
      <c r="A4" s="15" t="s">
        <v>16</v>
      </c>
      <c r="G4" s="1"/>
      <c r="H4" s="1"/>
      <c r="I4" s="1"/>
    </row>
    <row r="5" spans="1:20" x14ac:dyDescent="0.2">
      <c r="A5" s="14">
        <v>300</v>
      </c>
      <c r="B5" t="s">
        <v>9</v>
      </c>
      <c r="C5" s="16" t="s">
        <v>10</v>
      </c>
      <c r="D5">
        <f>0.45359237*A5</f>
        <v>136.07771099999999</v>
      </c>
      <c r="E5" t="s">
        <v>8</v>
      </c>
      <c r="G5" s="24"/>
      <c r="H5" s="24"/>
      <c r="I5" s="24"/>
    </row>
    <row r="6" spans="1:20" x14ac:dyDescent="0.2">
      <c r="A6" s="14"/>
      <c r="B6" t="s">
        <v>8</v>
      </c>
      <c r="C6" s="16" t="s">
        <v>11</v>
      </c>
      <c r="D6">
        <f>A6/0.45359237</f>
        <v>0</v>
      </c>
      <c r="E6" t="s">
        <v>9</v>
      </c>
      <c r="G6" s="24"/>
      <c r="H6" s="24"/>
      <c r="I6" s="24"/>
    </row>
    <row r="7" spans="1:20" x14ac:dyDescent="0.2">
      <c r="F7" s="1"/>
    </row>
    <row r="8" spans="1:20" x14ac:dyDescent="0.2">
      <c r="A8" s="18" t="s">
        <v>0</v>
      </c>
      <c r="B8" s="19"/>
      <c r="C8" s="19"/>
      <c r="D8" s="19"/>
      <c r="E8" s="19"/>
      <c r="F8" s="18"/>
      <c r="G8" s="20"/>
      <c r="H8" s="20"/>
      <c r="I8" s="20"/>
      <c r="J8" s="20"/>
      <c r="K8" s="20"/>
      <c r="L8" s="20"/>
      <c r="M8" s="21" t="s">
        <v>19</v>
      </c>
      <c r="N8" s="21"/>
      <c r="P8" s="21" t="s">
        <v>23</v>
      </c>
      <c r="R8" s="21" t="s">
        <v>24</v>
      </c>
    </row>
    <row r="9" spans="1:20" x14ac:dyDescent="0.2">
      <c r="A9" s="19" t="s">
        <v>2</v>
      </c>
      <c r="B9" s="19" t="s">
        <v>6</v>
      </c>
      <c r="C9" s="19" t="s">
        <v>7</v>
      </c>
      <c r="D9" s="19" t="s">
        <v>6</v>
      </c>
      <c r="E9" s="19" t="s">
        <v>8</v>
      </c>
      <c r="F9" s="25" t="s">
        <v>3</v>
      </c>
      <c r="G9" s="25" t="s">
        <v>26</v>
      </c>
      <c r="H9" s="25" t="s">
        <v>4</v>
      </c>
      <c r="I9" s="25" t="s">
        <v>27</v>
      </c>
      <c r="J9" s="25" t="s">
        <v>18</v>
      </c>
      <c r="K9" s="25" t="s">
        <v>28</v>
      </c>
      <c r="L9" s="25" t="s">
        <v>29</v>
      </c>
      <c r="M9" s="22" t="s">
        <v>1</v>
      </c>
      <c r="N9" s="22" t="s">
        <v>20</v>
      </c>
      <c r="P9" s="22" t="s">
        <v>21</v>
      </c>
      <c r="Q9" s="22" t="s">
        <v>22</v>
      </c>
      <c r="R9" s="22" t="s">
        <v>21</v>
      </c>
      <c r="S9" s="22" t="s">
        <v>22</v>
      </c>
    </row>
    <row r="10" spans="1:20" x14ac:dyDescent="0.2">
      <c r="A10" s="10">
        <v>56</v>
      </c>
      <c r="B10" s="10" t="str">
        <f>ROUNDDOWN(A10/12,0)&amp;"'"&amp;MOD(A10,12)&amp;CHAR(34)</f>
        <v>4'8"</v>
      </c>
      <c r="C10" s="12">
        <f>A10*2.54/100</f>
        <v>1.4224000000000001</v>
      </c>
      <c r="D10" s="12" t="str">
        <f>B10&amp;CHAR(10)&amp;ROUND(C10,2)*100&amp;"cm"</f>
        <v>4'8"
142cm</v>
      </c>
      <c r="E10" s="11">
        <f t="shared" ref="E10:E38" si="0">F10*0.45359237</f>
        <v>37.429580181091495</v>
      </c>
      <c r="F10" s="13">
        <f>(18.5*$A10^2)/703.07</f>
        <v>82.518099193536912</v>
      </c>
      <c r="G10" s="13">
        <f>(22*$A10^2)/703.07</f>
        <v>98.12963147339525</v>
      </c>
      <c r="H10" s="13">
        <f>(25*$A10^2)/703.07</f>
        <v>111.51094485613096</v>
      </c>
      <c r="I10" s="13">
        <f>(27*$A10^2)/703.07</f>
        <v>120.43182044462144</v>
      </c>
      <c r="J10" s="13">
        <f>(30*$A10^2)/703.07</f>
        <v>133.81313382735715</v>
      </c>
      <c r="K10" s="13">
        <f>(35*$A10^2)/703.07</f>
        <v>156.11532279858335</v>
      </c>
      <c r="L10" s="13">
        <f>(40*$A10^2)/703.07</f>
        <v>178.41751176980955</v>
      </c>
      <c r="M10" s="17">
        <f t="shared" ref="M10:M38" si="1">H10-F10</f>
        <v>28.99284566259405</v>
      </c>
      <c r="N10" s="17">
        <f t="shared" ref="N10:N38" si="2">J10-H10</f>
        <v>22.302188971226187</v>
      </c>
      <c r="P10" s="23"/>
      <c r="R10">
        <v>40</v>
      </c>
      <c r="T10">
        <v>1</v>
      </c>
    </row>
    <row r="11" spans="1:20" x14ac:dyDescent="0.2">
      <c r="A11" s="10">
        <v>57</v>
      </c>
      <c r="B11" s="10" t="str">
        <f>ROUNDDOWN(A11/12,0)&amp;"'"&amp;MOD(A11,12)&amp;CHAR(34)</f>
        <v>4'9"</v>
      </c>
      <c r="C11" s="12">
        <f>A11*2.54/100</f>
        <v>1.4478</v>
      </c>
      <c r="D11" s="12" t="str">
        <f t="shared" ref="D11:D37" si="3">B11&amp;CHAR(10)&amp;ROUND(C11,2)*100</f>
        <v>4'9"
145</v>
      </c>
      <c r="E11" s="11">
        <f t="shared" si="0"/>
        <v>38.778286354708634</v>
      </c>
      <c r="F11" s="13">
        <f t="shared" ref="F11:F38" si="4">(18.5*$A11^2)/703.07</f>
        <v>85.49148733412035</v>
      </c>
      <c r="G11" s="13">
        <f t="shared" ref="G11:G38" si="5">(22*$A11^2)/703.07</f>
        <v>101.66555250544042</v>
      </c>
      <c r="H11" s="13">
        <f t="shared" ref="H11:H38" si="6">(25*$A11^2)/703.07</f>
        <v>115.52903693800047</v>
      </c>
      <c r="I11" s="13">
        <f t="shared" ref="I11:I38" si="7">(27*$A11^2)/703.07</f>
        <v>124.77135989304051</v>
      </c>
      <c r="J11" s="13">
        <f t="shared" ref="J11:J38" si="8">(30*$A11^2)/703.07</f>
        <v>138.63484432560057</v>
      </c>
      <c r="K11" s="13">
        <f t="shared" ref="K11:K38" si="9">(35*$A11^2)/703.07</f>
        <v>161.74065171320066</v>
      </c>
      <c r="L11" s="13">
        <f t="shared" ref="L11:L38" si="10">(40*$A11^2)/703.07</f>
        <v>184.84645910080076</v>
      </c>
      <c r="M11" s="17">
        <f t="shared" si="1"/>
        <v>30.037549603880123</v>
      </c>
      <c r="N11" s="17">
        <f t="shared" si="2"/>
        <v>23.105807387600095</v>
      </c>
      <c r="P11" s="23"/>
      <c r="Q11">
        <v>40</v>
      </c>
      <c r="S11">
        <v>50</v>
      </c>
      <c r="T11">
        <v>1</v>
      </c>
    </row>
    <row r="12" spans="1:20" x14ac:dyDescent="0.2">
      <c r="A12" s="10">
        <v>58</v>
      </c>
      <c r="B12" s="10" t="str">
        <f>ROUNDDOWN(A12/12,0)&amp;"'"&amp;MOD(A12,12)&amp;CHAR(34)</f>
        <v>4'10"</v>
      </c>
      <c r="C12" s="12">
        <f>A12*2.54/100</f>
        <v>1.4731999999999998</v>
      </c>
      <c r="D12" s="12" t="str">
        <f t="shared" si="3"/>
        <v>4'10"
147</v>
      </c>
      <c r="E12" s="11">
        <f t="shared" si="0"/>
        <v>40.150863434053505</v>
      </c>
      <c r="F12" s="13">
        <f t="shared" si="4"/>
        <v>88.517501813475178</v>
      </c>
      <c r="G12" s="13">
        <f t="shared" si="5"/>
        <v>105.26405621061913</v>
      </c>
      <c r="H12" s="13">
        <f t="shared" si="6"/>
        <v>119.61824569388538</v>
      </c>
      <c r="I12" s="13">
        <f t="shared" si="7"/>
        <v>129.1877053493962</v>
      </c>
      <c r="J12" s="13">
        <f t="shared" si="8"/>
        <v>143.54189483266245</v>
      </c>
      <c r="K12" s="13">
        <f t="shared" si="9"/>
        <v>167.46554397143953</v>
      </c>
      <c r="L12" s="13">
        <f t="shared" si="10"/>
        <v>191.38919311021661</v>
      </c>
      <c r="M12" s="17">
        <f t="shared" si="1"/>
        <v>31.100743880410207</v>
      </c>
      <c r="N12" s="17">
        <f t="shared" si="2"/>
        <v>23.923649138777066</v>
      </c>
      <c r="P12" s="23">
        <v>40</v>
      </c>
      <c r="R12">
        <v>60</v>
      </c>
      <c r="T12">
        <v>1</v>
      </c>
    </row>
    <row r="13" spans="1:20" x14ac:dyDescent="0.2">
      <c r="A13" s="10">
        <v>59</v>
      </c>
      <c r="B13" s="10" t="str">
        <f>ROUNDDOWN(A13/12,0)&amp;"'"&amp;MOD(A13,12)&amp;CHAR(34)</f>
        <v>4'11"</v>
      </c>
      <c r="C13" s="12">
        <f>A13*2.54/100</f>
        <v>1.4986000000000002</v>
      </c>
      <c r="D13" s="12" t="str">
        <f t="shared" si="3"/>
        <v>4'11"
150</v>
      </c>
      <c r="E13" s="11">
        <f t="shared" si="0"/>
        <v>41.547311419126117</v>
      </c>
      <c r="F13" s="13">
        <f t="shared" si="4"/>
        <v>91.596142631601396</v>
      </c>
      <c r="G13" s="13">
        <f t="shared" si="5"/>
        <v>108.92514258893139</v>
      </c>
      <c r="H13" s="13">
        <f t="shared" si="6"/>
        <v>123.77857112378567</v>
      </c>
      <c r="I13" s="13">
        <f t="shared" si="7"/>
        <v>133.68085681368854</v>
      </c>
      <c r="J13" s="13">
        <f t="shared" si="8"/>
        <v>148.5342853485428</v>
      </c>
      <c r="K13" s="13">
        <f t="shared" si="9"/>
        <v>173.28999957329995</v>
      </c>
      <c r="L13" s="13">
        <f t="shared" si="10"/>
        <v>198.04571379805708</v>
      </c>
      <c r="M13" s="17">
        <f t="shared" si="1"/>
        <v>32.182428492184272</v>
      </c>
      <c r="N13" s="17">
        <f t="shared" si="2"/>
        <v>24.755714224757128</v>
      </c>
      <c r="P13" s="23"/>
      <c r="Q13">
        <v>40</v>
      </c>
      <c r="S13">
        <v>70</v>
      </c>
      <c r="T13">
        <v>1</v>
      </c>
    </row>
    <row r="14" spans="1:20" x14ac:dyDescent="0.2">
      <c r="A14" s="10">
        <v>60</v>
      </c>
      <c r="B14" s="10" t="str">
        <f>ROUNDDOWN(A14/12,0)&amp;"'"&amp;MOD(A14,12)&amp;CHAR(34)</f>
        <v>5'0"</v>
      </c>
      <c r="C14" s="12">
        <f>A14*2.54/100</f>
        <v>1.524</v>
      </c>
      <c r="D14" s="12" t="str">
        <f t="shared" si="3"/>
        <v>5'0"
152</v>
      </c>
      <c r="E14" s="11">
        <f t="shared" si="0"/>
        <v>42.967630309926463</v>
      </c>
      <c r="F14" s="13">
        <f t="shared" si="4"/>
        <v>94.727409788499003</v>
      </c>
      <c r="G14" s="13">
        <f t="shared" si="5"/>
        <v>112.64881164037719</v>
      </c>
      <c r="H14" s="13">
        <f t="shared" si="6"/>
        <v>128.01001322770136</v>
      </c>
      <c r="I14" s="13">
        <f t="shared" si="7"/>
        <v>138.25081428591747</v>
      </c>
      <c r="J14" s="13">
        <f t="shared" si="8"/>
        <v>153.61201587324163</v>
      </c>
      <c r="K14" s="13">
        <f t="shared" si="9"/>
        <v>179.2140185187819</v>
      </c>
      <c r="L14" s="13">
        <f t="shared" si="10"/>
        <v>204.81602116432217</v>
      </c>
      <c r="M14" s="17">
        <f t="shared" si="1"/>
        <v>33.282603439202362</v>
      </c>
      <c r="N14" s="17">
        <f t="shared" si="2"/>
        <v>25.602002645540267</v>
      </c>
      <c r="P14" s="23">
        <v>40</v>
      </c>
      <c r="R14" s="26"/>
      <c r="T14">
        <v>1</v>
      </c>
    </row>
    <row r="15" spans="1:20" x14ac:dyDescent="0.2">
      <c r="A15" s="10">
        <v>61</v>
      </c>
      <c r="B15" s="10" t="str">
        <f t="shared" ref="B15:B38" si="11">ROUNDDOWN(A15/12,0)&amp;"'"&amp;MOD(A15,12)&amp;CHAR(34)</f>
        <v>5'1"</v>
      </c>
      <c r="C15" s="12">
        <f t="shared" ref="C15:C38" si="12">A15*2.54/100</f>
        <v>1.5493999999999999</v>
      </c>
      <c r="D15" s="12" t="str">
        <f t="shared" si="3"/>
        <v>5'1"
155</v>
      </c>
      <c r="E15" s="11">
        <f t="shared" si="0"/>
        <v>44.411820106454549</v>
      </c>
      <c r="F15" s="13">
        <f t="shared" si="4"/>
        <v>97.911303284168</v>
      </c>
      <c r="G15" s="13">
        <f t="shared" si="5"/>
        <v>116.43506336495653</v>
      </c>
      <c r="H15" s="13">
        <f t="shared" si="6"/>
        <v>132.31257200563243</v>
      </c>
      <c r="I15" s="13">
        <f t="shared" si="7"/>
        <v>142.89757776608303</v>
      </c>
      <c r="J15" s="13">
        <f t="shared" si="8"/>
        <v>158.77508640675893</v>
      </c>
      <c r="K15" s="13">
        <f t="shared" si="9"/>
        <v>185.2376008078854</v>
      </c>
      <c r="L15" s="13">
        <f t="shared" si="10"/>
        <v>211.7001152090119</v>
      </c>
      <c r="M15" s="17">
        <f t="shared" si="1"/>
        <v>34.401268721464433</v>
      </c>
      <c r="N15" s="17">
        <f t="shared" si="2"/>
        <v>26.462514401126498</v>
      </c>
      <c r="P15" s="23"/>
      <c r="Q15">
        <v>40</v>
      </c>
      <c r="S15">
        <v>90</v>
      </c>
      <c r="T15">
        <v>1</v>
      </c>
    </row>
    <row r="16" spans="1:20" x14ac:dyDescent="0.2">
      <c r="A16" s="10">
        <v>62</v>
      </c>
      <c r="B16" s="10" t="str">
        <f t="shared" si="11"/>
        <v>5'2"</v>
      </c>
      <c r="C16" s="12">
        <f t="shared" si="12"/>
        <v>1.5748</v>
      </c>
      <c r="D16" s="12" t="str">
        <f t="shared" si="3"/>
        <v>5'2"
157</v>
      </c>
      <c r="E16" s="11">
        <f t="shared" si="0"/>
        <v>45.879880808710368</v>
      </c>
      <c r="F16" s="13">
        <f t="shared" si="4"/>
        <v>101.14782311860839</v>
      </c>
      <c r="G16" s="13">
        <f t="shared" si="5"/>
        <v>120.28389776266943</v>
      </c>
      <c r="H16" s="13">
        <f t="shared" si="6"/>
        <v>136.6862474575789</v>
      </c>
      <c r="I16" s="13">
        <f t="shared" si="7"/>
        <v>147.62114725418522</v>
      </c>
      <c r="J16" s="13">
        <f t="shared" si="8"/>
        <v>164.02349694909466</v>
      </c>
      <c r="K16" s="13">
        <f t="shared" si="9"/>
        <v>191.36074644061046</v>
      </c>
      <c r="L16" s="13">
        <f t="shared" si="10"/>
        <v>218.69799593212622</v>
      </c>
      <c r="M16" s="17">
        <f t="shared" si="1"/>
        <v>35.538424338970515</v>
      </c>
      <c r="N16" s="17">
        <f t="shared" si="2"/>
        <v>27.337249491515763</v>
      </c>
      <c r="P16" s="23">
        <v>40</v>
      </c>
      <c r="R16" s="26">
        <v>100</v>
      </c>
      <c r="T16">
        <v>1</v>
      </c>
    </row>
    <row r="17" spans="1:20" x14ac:dyDescent="0.2">
      <c r="A17" s="10">
        <v>63</v>
      </c>
      <c r="B17" s="10" t="str">
        <f t="shared" si="11"/>
        <v>5'3"</v>
      </c>
      <c r="C17" s="12">
        <f t="shared" si="12"/>
        <v>1.6002000000000001</v>
      </c>
      <c r="D17" s="12" t="str">
        <f t="shared" si="3"/>
        <v>5'3"
160</v>
      </c>
      <c r="E17" s="11">
        <f t="shared" si="0"/>
        <v>47.371812416693928</v>
      </c>
      <c r="F17" s="13">
        <f t="shared" si="4"/>
        <v>104.43696929182015</v>
      </c>
      <c r="G17" s="13">
        <f t="shared" si="5"/>
        <v>124.19531483351585</v>
      </c>
      <c r="H17" s="13">
        <f t="shared" si="6"/>
        <v>141.13103958354074</v>
      </c>
      <c r="I17" s="13">
        <f t="shared" si="7"/>
        <v>152.421522750224</v>
      </c>
      <c r="J17" s="13">
        <f t="shared" si="8"/>
        <v>169.35724750024889</v>
      </c>
      <c r="K17" s="13">
        <f t="shared" si="9"/>
        <v>197.58345541695704</v>
      </c>
      <c r="L17" s="13">
        <f t="shared" si="10"/>
        <v>225.80966333366518</v>
      </c>
      <c r="M17" s="17">
        <f t="shared" si="1"/>
        <v>36.694070291720593</v>
      </c>
      <c r="N17" s="17">
        <f t="shared" si="2"/>
        <v>28.226207916708148</v>
      </c>
      <c r="P17" s="23"/>
      <c r="Q17">
        <v>40</v>
      </c>
      <c r="S17">
        <v>110</v>
      </c>
      <c r="T17">
        <v>1</v>
      </c>
    </row>
    <row r="18" spans="1:20" x14ac:dyDescent="0.2">
      <c r="A18" s="10">
        <v>64</v>
      </c>
      <c r="B18" s="10" t="str">
        <f t="shared" si="11"/>
        <v>5'4"</v>
      </c>
      <c r="C18" s="12">
        <f t="shared" si="12"/>
        <v>1.6255999999999999</v>
      </c>
      <c r="D18" s="12" t="str">
        <f t="shared" si="3"/>
        <v>5'4"
163</v>
      </c>
      <c r="E18" s="11">
        <f t="shared" si="0"/>
        <v>48.887614930405221</v>
      </c>
      <c r="F18" s="13">
        <f t="shared" si="4"/>
        <v>107.77874180380331</v>
      </c>
      <c r="G18" s="13">
        <f t="shared" si="5"/>
        <v>128.16931457749584</v>
      </c>
      <c r="H18" s="13">
        <f t="shared" si="6"/>
        <v>145.64694838351798</v>
      </c>
      <c r="I18" s="13">
        <f t="shared" si="7"/>
        <v>157.29870425419944</v>
      </c>
      <c r="J18" s="13">
        <f t="shared" si="8"/>
        <v>174.77633806022158</v>
      </c>
      <c r="K18" s="13">
        <f t="shared" si="9"/>
        <v>203.90572773692517</v>
      </c>
      <c r="L18" s="13">
        <f t="shared" si="10"/>
        <v>233.0351174136288</v>
      </c>
      <c r="M18" s="17">
        <f t="shared" si="1"/>
        <v>37.868206579714666</v>
      </c>
      <c r="N18" s="17">
        <f t="shared" si="2"/>
        <v>29.129389676703596</v>
      </c>
      <c r="P18" s="23">
        <v>40</v>
      </c>
      <c r="R18" s="26">
        <v>120</v>
      </c>
      <c r="T18">
        <v>1</v>
      </c>
    </row>
    <row r="19" spans="1:20" x14ac:dyDescent="0.2">
      <c r="A19" s="10">
        <v>65</v>
      </c>
      <c r="B19" s="10" t="str">
        <f t="shared" si="11"/>
        <v>5'5"</v>
      </c>
      <c r="C19" s="12">
        <f t="shared" si="12"/>
        <v>1.651</v>
      </c>
      <c r="D19" s="12" t="str">
        <f t="shared" si="3"/>
        <v>5'5"
165</v>
      </c>
      <c r="E19" s="11">
        <f t="shared" si="0"/>
        <v>50.427288349844254</v>
      </c>
      <c r="F19" s="13">
        <f t="shared" si="4"/>
        <v>111.17314065455786</v>
      </c>
      <c r="G19" s="13">
        <f t="shared" si="5"/>
        <v>132.20589699460933</v>
      </c>
      <c r="H19" s="13">
        <f t="shared" si="6"/>
        <v>150.23397385751062</v>
      </c>
      <c r="I19" s="13">
        <f t="shared" si="7"/>
        <v>162.25269176611147</v>
      </c>
      <c r="J19" s="13">
        <f t="shared" si="8"/>
        <v>180.28076862901275</v>
      </c>
      <c r="K19" s="13">
        <f t="shared" si="9"/>
        <v>210.32756340051486</v>
      </c>
      <c r="L19" s="13">
        <f t="shared" si="10"/>
        <v>240.374358172017</v>
      </c>
      <c r="M19" s="17">
        <f t="shared" si="1"/>
        <v>39.060833202952765</v>
      </c>
      <c r="N19" s="17">
        <f t="shared" si="2"/>
        <v>30.046794771502135</v>
      </c>
      <c r="P19" s="23"/>
      <c r="Q19">
        <v>40</v>
      </c>
      <c r="S19">
        <v>130</v>
      </c>
      <c r="T19">
        <v>1</v>
      </c>
    </row>
    <row r="20" spans="1:20" x14ac:dyDescent="0.2">
      <c r="A20" s="10">
        <v>66</v>
      </c>
      <c r="B20" s="10" t="str">
        <f t="shared" si="11"/>
        <v>5'6"</v>
      </c>
      <c r="C20" s="12">
        <f t="shared" si="12"/>
        <v>1.6764000000000001</v>
      </c>
      <c r="D20" s="12" t="str">
        <f t="shared" si="3"/>
        <v>5'6"
168</v>
      </c>
      <c r="E20" s="11">
        <f t="shared" si="0"/>
        <v>51.990832675011021</v>
      </c>
      <c r="F20" s="13">
        <f t="shared" si="4"/>
        <v>114.6201658440838</v>
      </c>
      <c r="G20" s="13">
        <f t="shared" si="5"/>
        <v>136.30506208485642</v>
      </c>
      <c r="H20" s="13">
        <f t="shared" si="6"/>
        <v>154.89211600551863</v>
      </c>
      <c r="I20" s="13">
        <f t="shared" si="7"/>
        <v>167.28348528596013</v>
      </c>
      <c r="J20" s="13">
        <f t="shared" si="8"/>
        <v>185.87053920662237</v>
      </c>
      <c r="K20" s="13">
        <f t="shared" si="9"/>
        <v>216.84896240772611</v>
      </c>
      <c r="L20" s="13">
        <f t="shared" si="10"/>
        <v>247.82738560882981</v>
      </c>
      <c r="M20" s="17">
        <f t="shared" si="1"/>
        <v>40.27195016143483</v>
      </c>
      <c r="N20" s="17">
        <f t="shared" si="2"/>
        <v>30.978423201103737</v>
      </c>
      <c r="P20" s="23">
        <v>40</v>
      </c>
      <c r="R20" s="26">
        <v>140</v>
      </c>
      <c r="T20">
        <v>1</v>
      </c>
    </row>
    <row r="21" spans="1:20" x14ac:dyDescent="0.2">
      <c r="A21" s="10">
        <v>67</v>
      </c>
      <c r="B21" s="10" t="str">
        <f t="shared" si="11"/>
        <v>5'7"</v>
      </c>
      <c r="C21" s="12">
        <f t="shared" si="12"/>
        <v>1.7018</v>
      </c>
      <c r="D21" s="12" t="str">
        <f t="shared" si="3"/>
        <v>5'7"
170</v>
      </c>
      <c r="E21" s="11">
        <f t="shared" si="0"/>
        <v>53.578247905905528</v>
      </c>
      <c r="F21" s="13">
        <f t="shared" si="4"/>
        <v>118.11981737238112</v>
      </c>
      <c r="G21" s="13">
        <f t="shared" si="5"/>
        <v>140.46680984823701</v>
      </c>
      <c r="H21" s="13">
        <f t="shared" si="6"/>
        <v>159.62137482754204</v>
      </c>
      <c r="I21" s="13">
        <f t="shared" si="7"/>
        <v>172.39108481374541</v>
      </c>
      <c r="J21" s="13">
        <f t="shared" si="8"/>
        <v>191.54564979305047</v>
      </c>
      <c r="K21" s="13">
        <f t="shared" si="9"/>
        <v>223.46992475855888</v>
      </c>
      <c r="L21" s="13">
        <f t="shared" si="10"/>
        <v>255.39419972406728</v>
      </c>
      <c r="M21" s="17">
        <f t="shared" si="1"/>
        <v>41.501557455160921</v>
      </c>
      <c r="N21" s="17">
        <f t="shared" si="2"/>
        <v>31.924274965508431</v>
      </c>
      <c r="P21" s="23"/>
      <c r="Q21">
        <v>40</v>
      </c>
      <c r="S21">
        <v>150</v>
      </c>
      <c r="T21">
        <v>1</v>
      </c>
    </row>
    <row r="22" spans="1:20" x14ac:dyDescent="0.2">
      <c r="A22" s="10">
        <v>68</v>
      </c>
      <c r="B22" s="10" t="str">
        <f t="shared" si="11"/>
        <v>5'8"</v>
      </c>
      <c r="C22" s="12">
        <f t="shared" si="12"/>
        <v>1.7272000000000001</v>
      </c>
      <c r="D22" s="12" t="str">
        <f t="shared" si="3"/>
        <v>5'8"
173</v>
      </c>
      <c r="E22" s="11">
        <f t="shared" si="0"/>
        <v>55.189534042527768</v>
      </c>
      <c r="F22" s="13">
        <f t="shared" si="4"/>
        <v>121.67209523944983</v>
      </c>
      <c r="G22" s="13">
        <f t="shared" si="5"/>
        <v>144.69114028475116</v>
      </c>
      <c r="H22" s="13">
        <f t="shared" si="6"/>
        <v>164.42175032358085</v>
      </c>
      <c r="I22" s="13">
        <f t="shared" si="7"/>
        <v>177.57549034946732</v>
      </c>
      <c r="J22" s="13">
        <f t="shared" si="8"/>
        <v>197.30610038829704</v>
      </c>
      <c r="K22" s="13">
        <f t="shared" si="9"/>
        <v>230.1904504530132</v>
      </c>
      <c r="L22" s="13">
        <f t="shared" si="10"/>
        <v>263.07480051772939</v>
      </c>
      <c r="M22" s="17">
        <f t="shared" si="1"/>
        <v>42.749655084131021</v>
      </c>
      <c r="N22" s="17">
        <f t="shared" si="2"/>
        <v>32.884350064716187</v>
      </c>
      <c r="P22" s="23">
        <v>40</v>
      </c>
      <c r="R22" s="26">
        <v>160</v>
      </c>
      <c r="T22">
        <v>1</v>
      </c>
    </row>
    <row r="23" spans="1:20" x14ac:dyDescent="0.2">
      <c r="A23" s="10">
        <v>69</v>
      </c>
      <c r="B23" s="10" t="str">
        <f t="shared" si="11"/>
        <v>5'9"</v>
      </c>
      <c r="C23" s="12">
        <f t="shared" si="12"/>
        <v>1.7525999999999999</v>
      </c>
      <c r="D23" s="12" t="str">
        <f t="shared" si="3"/>
        <v>5'9"
175</v>
      </c>
      <c r="E23" s="11">
        <f t="shared" si="0"/>
        <v>56.824691084877749</v>
      </c>
      <c r="F23" s="13">
        <f t="shared" si="4"/>
        <v>125.27699944528993</v>
      </c>
      <c r="G23" s="13">
        <f t="shared" si="5"/>
        <v>148.97805339439884</v>
      </c>
      <c r="H23" s="13">
        <f t="shared" si="6"/>
        <v>169.29324249363503</v>
      </c>
      <c r="I23" s="13">
        <f t="shared" si="7"/>
        <v>182.83670189312585</v>
      </c>
      <c r="J23" s="13">
        <f t="shared" si="8"/>
        <v>203.15189099236204</v>
      </c>
      <c r="K23" s="13">
        <f t="shared" si="9"/>
        <v>237.01053949108908</v>
      </c>
      <c r="L23" s="13">
        <f t="shared" si="10"/>
        <v>270.86918798981606</v>
      </c>
      <c r="M23" s="17">
        <f t="shared" si="1"/>
        <v>44.016243048345103</v>
      </c>
      <c r="N23" s="17">
        <f t="shared" si="2"/>
        <v>33.858648498727007</v>
      </c>
      <c r="P23" s="23"/>
      <c r="Q23">
        <v>40</v>
      </c>
      <c r="S23">
        <v>170</v>
      </c>
      <c r="T23">
        <v>1</v>
      </c>
    </row>
    <row r="24" spans="1:20" x14ac:dyDescent="0.2">
      <c r="A24" s="10">
        <v>70</v>
      </c>
      <c r="B24" s="10" t="str">
        <f t="shared" si="11"/>
        <v>5'10"</v>
      </c>
      <c r="C24" s="12">
        <f t="shared" si="12"/>
        <v>1.778</v>
      </c>
      <c r="D24" s="12" t="str">
        <f t="shared" si="3"/>
        <v>5'10"
178</v>
      </c>
      <c r="E24" s="11">
        <f t="shared" si="0"/>
        <v>58.483719032955463</v>
      </c>
      <c r="F24" s="13">
        <f t="shared" si="4"/>
        <v>128.93452998990142</v>
      </c>
      <c r="G24" s="13">
        <f t="shared" si="5"/>
        <v>153.32754917718006</v>
      </c>
      <c r="H24" s="13">
        <f t="shared" si="6"/>
        <v>174.23585133770462</v>
      </c>
      <c r="I24" s="13">
        <f t="shared" si="7"/>
        <v>188.17471944472101</v>
      </c>
      <c r="J24" s="13">
        <f t="shared" si="8"/>
        <v>209.08302160524556</v>
      </c>
      <c r="K24" s="13">
        <f t="shared" si="9"/>
        <v>243.93019187278648</v>
      </c>
      <c r="L24" s="13">
        <f t="shared" si="10"/>
        <v>278.7773621403274</v>
      </c>
      <c r="M24" s="17">
        <f t="shared" si="1"/>
        <v>45.301321347803196</v>
      </c>
      <c r="N24" s="17">
        <f t="shared" si="2"/>
        <v>34.847170267540946</v>
      </c>
      <c r="P24" s="23">
        <v>40</v>
      </c>
      <c r="R24" s="26">
        <v>180</v>
      </c>
      <c r="T24">
        <v>1</v>
      </c>
    </row>
    <row r="25" spans="1:20" x14ac:dyDescent="0.2">
      <c r="A25" s="10">
        <v>71</v>
      </c>
      <c r="B25" s="10" t="str">
        <f t="shared" si="11"/>
        <v>5'11"</v>
      </c>
      <c r="C25" s="12">
        <f t="shared" si="12"/>
        <v>1.8034000000000001</v>
      </c>
      <c r="D25" s="12" t="str">
        <f t="shared" si="3"/>
        <v>5'11"
180</v>
      </c>
      <c r="E25" s="11">
        <f t="shared" si="0"/>
        <v>60.166617886760925</v>
      </c>
      <c r="F25" s="13">
        <f t="shared" si="4"/>
        <v>132.64468687328431</v>
      </c>
      <c r="G25" s="13">
        <f t="shared" si="5"/>
        <v>157.73962763309484</v>
      </c>
      <c r="H25" s="13">
        <f t="shared" si="6"/>
        <v>179.2495768557896</v>
      </c>
      <c r="I25" s="13">
        <f t="shared" si="7"/>
        <v>193.58954300425276</v>
      </c>
      <c r="J25" s="13">
        <f t="shared" si="8"/>
        <v>215.09949222694752</v>
      </c>
      <c r="K25" s="13">
        <f t="shared" si="9"/>
        <v>250.94940759810544</v>
      </c>
      <c r="L25" s="13">
        <f t="shared" si="10"/>
        <v>286.79932296926336</v>
      </c>
      <c r="M25" s="17">
        <f t="shared" si="1"/>
        <v>46.604889982505284</v>
      </c>
      <c r="N25" s="17">
        <f t="shared" si="2"/>
        <v>35.84991537115792</v>
      </c>
      <c r="P25" s="23"/>
      <c r="Q25">
        <v>40</v>
      </c>
      <c r="S25">
        <v>190</v>
      </c>
      <c r="T25">
        <v>1</v>
      </c>
    </row>
    <row r="26" spans="1:20" x14ac:dyDescent="0.2">
      <c r="A26" s="10">
        <v>72</v>
      </c>
      <c r="B26" s="10" t="str">
        <f t="shared" si="11"/>
        <v>6'0"</v>
      </c>
      <c r="C26" s="12">
        <f t="shared" si="12"/>
        <v>1.8288</v>
      </c>
      <c r="D26" s="12" t="str">
        <f t="shared" si="3"/>
        <v>6'0"
183</v>
      </c>
      <c r="E26" s="11">
        <f t="shared" si="0"/>
        <v>61.873387646294105</v>
      </c>
      <c r="F26" s="13">
        <f t="shared" si="4"/>
        <v>136.40747009543855</v>
      </c>
      <c r="G26" s="13">
        <f t="shared" si="5"/>
        <v>162.21428876214316</v>
      </c>
      <c r="H26" s="13">
        <f t="shared" si="6"/>
        <v>184.33441904788995</v>
      </c>
      <c r="I26" s="13">
        <f t="shared" si="7"/>
        <v>199.08117257172114</v>
      </c>
      <c r="J26" s="13">
        <f t="shared" si="8"/>
        <v>221.20130285746794</v>
      </c>
      <c r="K26" s="13">
        <f t="shared" si="9"/>
        <v>258.06818666704595</v>
      </c>
      <c r="L26" s="13">
        <f t="shared" si="10"/>
        <v>294.93507047662393</v>
      </c>
      <c r="M26" s="17">
        <f t="shared" si="1"/>
        <v>47.926948952451397</v>
      </c>
      <c r="N26" s="17">
        <f t="shared" si="2"/>
        <v>36.866883809577985</v>
      </c>
      <c r="P26" s="23">
        <v>40</v>
      </c>
      <c r="R26" s="26">
        <v>200</v>
      </c>
      <c r="T26">
        <v>1</v>
      </c>
    </row>
    <row r="27" spans="1:20" x14ac:dyDescent="0.2">
      <c r="A27" s="10">
        <v>73</v>
      </c>
      <c r="B27" s="10" t="str">
        <f t="shared" si="11"/>
        <v>6'1"</v>
      </c>
      <c r="C27" s="12">
        <f t="shared" si="12"/>
        <v>1.8542000000000001</v>
      </c>
      <c r="D27" s="12" t="str">
        <f t="shared" si="3"/>
        <v>6'1"
185</v>
      </c>
      <c r="E27" s="11">
        <f t="shared" si="0"/>
        <v>63.604028311555041</v>
      </c>
      <c r="F27" s="13">
        <f t="shared" si="4"/>
        <v>140.22287965636423</v>
      </c>
      <c r="G27" s="13">
        <f t="shared" si="5"/>
        <v>166.75153256432503</v>
      </c>
      <c r="H27" s="13">
        <f t="shared" si="6"/>
        <v>189.49037791400571</v>
      </c>
      <c r="I27" s="13">
        <f t="shared" si="7"/>
        <v>204.64960814712617</v>
      </c>
      <c r="J27" s="13">
        <f t="shared" si="8"/>
        <v>227.38845349680685</v>
      </c>
      <c r="K27" s="13">
        <f t="shared" si="9"/>
        <v>265.28652907960799</v>
      </c>
      <c r="L27" s="13">
        <f t="shared" si="10"/>
        <v>303.18460466240913</v>
      </c>
      <c r="M27" s="17">
        <f t="shared" si="1"/>
        <v>49.267498257641478</v>
      </c>
      <c r="N27" s="17">
        <f t="shared" si="2"/>
        <v>37.898075582801141</v>
      </c>
      <c r="P27" s="23"/>
      <c r="Q27">
        <v>40</v>
      </c>
      <c r="S27">
        <v>210</v>
      </c>
      <c r="T27">
        <v>1</v>
      </c>
    </row>
    <row r="28" spans="1:20" x14ac:dyDescent="0.2">
      <c r="A28" s="10">
        <v>74</v>
      </c>
      <c r="B28" s="10" t="str">
        <f t="shared" si="11"/>
        <v>6'2"</v>
      </c>
      <c r="C28" s="12">
        <f t="shared" si="12"/>
        <v>1.8796000000000002</v>
      </c>
      <c r="D28" s="12" t="str">
        <f t="shared" si="3"/>
        <v>6'2"
188</v>
      </c>
      <c r="E28" s="11">
        <f t="shared" si="0"/>
        <v>65.35853988254371</v>
      </c>
      <c r="F28" s="13">
        <f t="shared" si="4"/>
        <v>144.09091555606128</v>
      </c>
      <c r="G28" s="13">
        <f t="shared" si="5"/>
        <v>171.35135903964041</v>
      </c>
      <c r="H28" s="13">
        <f t="shared" si="6"/>
        <v>194.71745345413683</v>
      </c>
      <c r="I28" s="13">
        <f t="shared" si="7"/>
        <v>210.2948497304678</v>
      </c>
      <c r="J28" s="13">
        <f t="shared" si="8"/>
        <v>233.66094414496422</v>
      </c>
      <c r="K28" s="13">
        <f t="shared" si="9"/>
        <v>272.60443483579161</v>
      </c>
      <c r="L28" s="13">
        <f t="shared" si="10"/>
        <v>311.54792552661894</v>
      </c>
      <c r="M28" s="17">
        <f t="shared" si="1"/>
        <v>50.626537898075554</v>
      </c>
      <c r="N28" s="17">
        <f t="shared" si="2"/>
        <v>38.943490690827389</v>
      </c>
      <c r="P28" s="23">
        <v>40</v>
      </c>
      <c r="R28" s="26">
        <v>220</v>
      </c>
      <c r="T28">
        <v>1</v>
      </c>
    </row>
    <row r="29" spans="1:20" x14ac:dyDescent="0.2">
      <c r="A29" s="10">
        <v>75</v>
      </c>
      <c r="B29" s="10" t="str">
        <f t="shared" si="11"/>
        <v>6'3"</v>
      </c>
      <c r="C29" s="12">
        <f t="shared" si="12"/>
        <v>1.905</v>
      </c>
      <c r="D29" s="12" t="str">
        <f t="shared" si="3"/>
        <v>6'3"
191</v>
      </c>
      <c r="E29" s="11">
        <f t="shared" si="0"/>
        <v>67.136922359260097</v>
      </c>
      <c r="F29" s="13">
        <f t="shared" si="4"/>
        <v>148.0115777945297</v>
      </c>
      <c r="G29" s="13">
        <f t="shared" si="5"/>
        <v>176.01376818808936</v>
      </c>
      <c r="H29" s="13">
        <f t="shared" si="6"/>
        <v>200.01564566828338</v>
      </c>
      <c r="I29" s="13">
        <f t="shared" si="7"/>
        <v>216.01689732174603</v>
      </c>
      <c r="J29" s="13">
        <f t="shared" si="8"/>
        <v>240.01877480194005</v>
      </c>
      <c r="K29" s="13">
        <f t="shared" si="9"/>
        <v>280.0219039355967</v>
      </c>
      <c r="L29" s="13">
        <f t="shared" si="10"/>
        <v>320.02503306925337</v>
      </c>
      <c r="M29" s="17">
        <f t="shared" si="1"/>
        <v>52.004067873753684</v>
      </c>
      <c r="N29" s="17">
        <f t="shared" si="2"/>
        <v>40.003129133656671</v>
      </c>
      <c r="P29" s="23"/>
      <c r="Q29">
        <v>40</v>
      </c>
      <c r="S29">
        <v>230</v>
      </c>
      <c r="T29">
        <v>1</v>
      </c>
    </row>
    <row r="30" spans="1:20" x14ac:dyDescent="0.2">
      <c r="A30" s="10">
        <v>76</v>
      </c>
      <c r="B30" s="10" t="str">
        <f t="shared" si="11"/>
        <v>6'4"</v>
      </c>
      <c r="C30" s="12">
        <f t="shared" si="12"/>
        <v>1.9303999999999999</v>
      </c>
      <c r="D30" s="12" t="str">
        <f t="shared" si="3"/>
        <v>6'4"
193</v>
      </c>
      <c r="E30" s="11">
        <f t="shared" si="0"/>
        <v>68.939175741704247</v>
      </c>
      <c r="F30" s="13">
        <f t="shared" si="4"/>
        <v>151.98486637176953</v>
      </c>
      <c r="G30" s="13">
        <f t="shared" si="5"/>
        <v>180.73876000967186</v>
      </c>
      <c r="H30" s="13">
        <f t="shared" si="6"/>
        <v>205.38495455644528</v>
      </c>
      <c r="I30" s="13">
        <f t="shared" si="7"/>
        <v>221.81575092096091</v>
      </c>
      <c r="J30" s="13">
        <f t="shared" si="8"/>
        <v>246.46194546773435</v>
      </c>
      <c r="K30" s="13">
        <f t="shared" si="9"/>
        <v>287.53893637902343</v>
      </c>
      <c r="L30" s="13">
        <f t="shared" si="10"/>
        <v>328.61592729031247</v>
      </c>
      <c r="M30" s="17">
        <f t="shared" si="1"/>
        <v>53.400088184675752</v>
      </c>
      <c r="N30" s="17">
        <f t="shared" si="2"/>
        <v>41.076990911289073</v>
      </c>
      <c r="P30" s="23">
        <v>40</v>
      </c>
      <c r="R30" s="26">
        <v>240</v>
      </c>
      <c r="T30">
        <v>1</v>
      </c>
    </row>
    <row r="31" spans="1:20" x14ac:dyDescent="0.2">
      <c r="A31" s="10">
        <v>77</v>
      </c>
      <c r="B31" s="10" t="str">
        <f t="shared" si="11"/>
        <v>6'5"</v>
      </c>
      <c r="C31" s="12">
        <f t="shared" si="12"/>
        <v>1.9558000000000002</v>
      </c>
      <c r="D31" s="12" t="str">
        <f t="shared" si="3"/>
        <v>6'5"
196</v>
      </c>
      <c r="E31" s="11">
        <f t="shared" si="0"/>
        <v>70.765300029876116</v>
      </c>
      <c r="F31" s="13">
        <f t="shared" si="4"/>
        <v>156.01078128778073</v>
      </c>
      <c r="G31" s="13">
        <f t="shared" si="5"/>
        <v>185.52633450438788</v>
      </c>
      <c r="H31" s="13">
        <f t="shared" si="6"/>
        <v>210.8253801186226</v>
      </c>
      <c r="I31" s="13">
        <f t="shared" si="7"/>
        <v>227.69141052811241</v>
      </c>
      <c r="J31" s="13">
        <f t="shared" si="8"/>
        <v>252.99045614234711</v>
      </c>
      <c r="K31" s="13">
        <f t="shared" si="9"/>
        <v>295.15553216607162</v>
      </c>
      <c r="L31" s="13">
        <f t="shared" si="10"/>
        <v>337.32060818979613</v>
      </c>
      <c r="M31" s="17">
        <f t="shared" si="1"/>
        <v>54.814598830841874</v>
      </c>
      <c r="N31" s="17">
        <f t="shared" si="2"/>
        <v>42.165076023724509</v>
      </c>
      <c r="P31" s="23"/>
      <c r="Q31">
        <v>40</v>
      </c>
      <c r="S31">
        <v>250</v>
      </c>
      <c r="T31">
        <v>1</v>
      </c>
    </row>
    <row r="32" spans="1:20" x14ac:dyDescent="0.2">
      <c r="A32" s="10">
        <v>78</v>
      </c>
      <c r="B32" s="10" t="str">
        <f t="shared" si="11"/>
        <v>6'6"</v>
      </c>
      <c r="C32" s="12">
        <f t="shared" si="12"/>
        <v>1.9812000000000001</v>
      </c>
      <c r="D32" s="12" t="str">
        <f t="shared" si="3"/>
        <v>6'6"
198</v>
      </c>
      <c r="E32" s="11">
        <f t="shared" si="0"/>
        <v>72.615295223775718</v>
      </c>
      <c r="F32" s="13">
        <f t="shared" si="4"/>
        <v>160.08932254256331</v>
      </c>
      <c r="G32" s="13">
        <f t="shared" si="5"/>
        <v>190.37649167223745</v>
      </c>
      <c r="H32" s="13">
        <f t="shared" si="6"/>
        <v>216.3369223548153</v>
      </c>
      <c r="I32" s="13">
        <f t="shared" si="7"/>
        <v>233.64387614320052</v>
      </c>
      <c r="J32" s="13">
        <f t="shared" si="8"/>
        <v>259.60430682577834</v>
      </c>
      <c r="K32" s="13">
        <f t="shared" si="9"/>
        <v>302.8716912967414</v>
      </c>
      <c r="L32" s="13">
        <f t="shared" si="10"/>
        <v>346.13907576770447</v>
      </c>
      <c r="M32" s="17">
        <f t="shared" si="1"/>
        <v>56.247599812251991</v>
      </c>
      <c r="N32" s="17">
        <f t="shared" si="2"/>
        <v>43.267384470963037</v>
      </c>
      <c r="P32" s="23">
        <v>40</v>
      </c>
      <c r="R32" s="26">
        <v>260</v>
      </c>
      <c r="T32">
        <v>1</v>
      </c>
    </row>
    <row r="33" spans="1:20" x14ac:dyDescent="0.2">
      <c r="A33" s="10">
        <v>79</v>
      </c>
      <c r="B33" s="10" t="str">
        <f t="shared" si="11"/>
        <v>6'7"</v>
      </c>
      <c r="C33" s="12">
        <f t="shared" si="12"/>
        <v>2.0066000000000002</v>
      </c>
      <c r="D33" s="12" t="str">
        <f t="shared" si="3"/>
        <v>6'7"
201</v>
      </c>
      <c r="E33" s="11">
        <f t="shared" si="0"/>
        <v>74.489161323403067</v>
      </c>
      <c r="F33" s="13">
        <f t="shared" si="4"/>
        <v>164.22049013611729</v>
      </c>
      <c r="G33" s="13">
        <f t="shared" si="5"/>
        <v>195.28923151322059</v>
      </c>
      <c r="H33" s="13">
        <f t="shared" si="6"/>
        <v>221.91958126502337</v>
      </c>
      <c r="I33" s="13">
        <f t="shared" si="7"/>
        <v>239.67314776622524</v>
      </c>
      <c r="J33" s="13">
        <f t="shared" si="8"/>
        <v>266.30349751802805</v>
      </c>
      <c r="K33" s="13">
        <f t="shared" si="9"/>
        <v>310.68741377103271</v>
      </c>
      <c r="L33" s="13">
        <f t="shared" si="10"/>
        <v>355.07133002403742</v>
      </c>
      <c r="M33" s="17">
        <f t="shared" si="1"/>
        <v>57.699091128906076</v>
      </c>
      <c r="N33" s="17">
        <f t="shared" si="2"/>
        <v>44.383916253004685</v>
      </c>
      <c r="P33" s="23"/>
      <c r="Q33">
        <v>40</v>
      </c>
      <c r="S33">
        <v>270</v>
      </c>
      <c r="T33">
        <v>1</v>
      </c>
    </row>
    <row r="34" spans="1:20" x14ac:dyDescent="0.2">
      <c r="A34" s="10">
        <v>80</v>
      </c>
      <c r="B34" s="10" t="str">
        <f t="shared" si="11"/>
        <v>6'8"</v>
      </c>
      <c r="C34" s="12">
        <f t="shared" si="12"/>
        <v>2.032</v>
      </c>
      <c r="D34" s="12" t="str">
        <f t="shared" si="3"/>
        <v>6'8"
203</v>
      </c>
      <c r="E34" s="11">
        <f t="shared" si="0"/>
        <v>76.386898328758164</v>
      </c>
      <c r="F34" s="13">
        <f t="shared" si="4"/>
        <v>168.40428406844268</v>
      </c>
      <c r="G34" s="13">
        <f t="shared" si="5"/>
        <v>200.26455402733723</v>
      </c>
      <c r="H34" s="13">
        <f t="shared" si="6"/>
        <v>227.57335684924686</v>
      </c>
      <c r="I34" s="13">
        <f t="shared" si="7"/>
        <v>245.77922539718659</v>
      </c>
      <c r="J34" s="13">
        <f t="shared" si="8"/>
        <v>273.0880282190962</v>
      </c>
      <c r="K34" s="13">
        <f t="shared" si="9"/>
        <v>318.6026995889456</v>
      </c>
      <c r="L34" s="13">
        <f t="shared" si="10"/>
        <v>364.11737095879499</v>
      </c>
      <c r="M34" s="17">
        <f t="shared" si="1"/>
        <v>59.169072780804186</v>
      </c>
      <c r="N34" s="17">
        <f t="shared" si="2"/>
        <v>45.514671369849339</v>
      </c>
      <c r="P34" s="23">
        <v>40</v>
      </c>
      <c r="R34" s="26">
        <v>280</v>
      </c>
      <c r="T34">
        <v>1</v>
      </c>
    </row>
    <row r="35" spans="1:20" x14ac:dyDescent="0.2">
      <c r="A35" s="10">
        <v>81</v>
      </c>
      <c r="B35" s="10" t="str">
        <f t="shared" si="11"/>
        <v>6'9"</v>
      </c>
      <c r="C35" s="12">
        <f t="shared" si="12"/>
        <v>2.0573999999999999</v>
      </c>
      <c r="D35" s="12" t="str">
        <f t="shared" si="3"/>
        <v>6'9"
206</v>
      </c>
      <c r="E35" s="11">
        <f t="shared" si="0"/>
        <v>78.30850623984098</v>
      </c>
      <c r="F35" s="13">
        <f t="shared" si="4"/>
        <v>172.64070433953944</v>
      </c>
      <c r="G35" s="13">
        <f t="shared" si="5"/>
        <v>205.30245921458743</v>
      </c>
      <c r="H35" s="13">
        <f t="shared" si="6"/>
        <v>233.29824910748573</v>
      </c>
      <c r="I35" s="13">
        <f t="shared" si="7"/>
        <v>251.96210903608457</v>
      </c>
      <c r="J35" s="13">
        <f t="shared" si="8"/>
        <v>279.95789892898284</v>
      </c>
      <c r="K35" s="13">
        <f t="shared" si="9"/>
        <v>326.61754875048001</v>
      </c>
      <c r="L35" s="13">
        <f t="shared" si="10"/>
        <v>373.27719857197718</v>
      </c>
      <c r="M35" s="17">
        <f t="shared" si="1"/>
        <v>60.657544767946291</v>
      </c>
      <c r="N35" s="17">
        <f t="shared" si="2"/>
        <v>46.659649821497112</v>
      </c>
      <c r="P35" s="23"/>
      <c r="Q35">
        <v>40</v>
      </c>
      <c r="S35">
        <v>290</v>
      </c>
      <c r="T35">
        <v>1</v>
      </c>
    </row>
    <row r="36" spans="1:20" x14ac:dyDescent="0.2">
      <c r="A36" s="10">
        <v>82</v>
      </c>
      <c r="B36" s="10" t="str">
        <f t="shared" si="11"/>
        <v>6'10"</v>
      </c>
      <c r="C36" s="12">
        <f t="shared" si="12"/>
        <v>2.0828000000000002</v>
      </c>
      <c r="D36" s="12" t="str">
        <f t="shared" si="3"/>
        <v>6'10"
208</v>
      </c>
      <c r="E36" s="11">
        <f t="shared" si="0"/>
        <v>80.25398505665153</v>
      </c>
      <c r="F36" s="13">
        <f t="shared" si="4"/>
        <v>176.92975094940758</v>
      </c>
      <c r="G36" s="13">
        <f t="shared" si="5"/>
        <v>210.40294707497119</v>
      </c>
      <c r="H36" s="13">
        <f t="shared" si="6"/>
        <v>239.09425803973997</v>
      </c>
      <c r="I36" s="13">
        <f t="shared" si="7"/>
        <v>258.2217986829192</v>
      </c>
      <c r="J36" s="13">
        <f t="shared" si="8"/>
        <v>286.91310964768797</v>
      </c>
      <c r="K36" s="13">
        <f t="shared" si="9"/>
        <v>334.73196125563595</v>
      </c>
      <c r="L36" s="13">
        <f t="shared" si="10"/>
        <v>382.55081286358399</v>
      </c>
      <c r="M36" s="17">
        <f t="shared" si="1"/>
        <v>62.164507090332393</v>
      </c>
      <c r="N36" s="17">
        <f t="shared" si="2"/>
        <v>47.818851607948005</v>
      </c>
      <c r="P36" s="23">
        <v>40</v>
      </c>
      <c r="R36" s="26">
        <v>300</v>
      </c>
      <c r="T36">
        <v>1</v>
      </c>
    </row>
    <row r="37" spans="1:20" x14ac:dyDescent="0.2">
      <c r="A37" s="10">
        <v>83</v>
      </c>
      <c r="B37" s="10" t="str">
        <f t="shared" si="11"/>
        <v>6'11"</v>
      </c>
      <c r="C37" s="12">
        <f t="shared" si="12"/>
        <v>2.1082000000000001</v>
      </c>
      <c r="D37" s="12" t="str">
        <f t="shared" si="3"/>
        <v>6'11"
211</v>
      </c>
      <c r="E37" s="11">
        <f t="shared" si="0"/>
        <v>82.223334779189841</v>
      </c>
      <c r="F37" s="13">
        <f t="shared" si="4"/>
        <v>181.27142389804712</v>
      </c>
      <c r="G37" s="13">
        <f t="shared" si="5"/>
        <v>215.56601760848847</v>
      </c>
      <c r="H37" s="13">
        <f t="shared" si="6"/>
        <v>244.96138364600964</v>
      </c>
      <c r="I37" s="13">
        <f t="shared" si="7"/>
        <v>264.55829433769037</v>
      </c>
      <c r="J37" s="13">
        <f t="shared" si="8"/>
        <v>293.95366037521154</v>
      </c>
      <c r="K37" s="13">
        <f t="shared" si="9"/>
        <v>342.94593710441347</v>
      </c>
      <c r="L37" s="13">
        <f t="shared" si="10"/>
        <v>391.93821383361541</v>
      </c>
      <c r="M37" s="17">
        <f t="shared" si="1"/>
        <v>63.689959747962519</v>
      </c>
      <c r="N37" s="17">
        <f t="shared" si="2"/>
        <v>48.992276729201905</v>
      </c>
      <c r="P37" s="23"/>
      <c r="Q37">
        <v>40</v>
      </c>
      <c r="S37">
        <v>310</v>
      </c>
      <c r="T37">
        <v>1</v>
      </c>
    </row>
    <row r="38" spans="1:20" x14ac:dyDescent="0.2">
      <c r="A38" s="10">
        <v>84</v>
      </c>
      <c r="B38" s="10" t="str">
        <f t="shared" si="11"/>
        <v>7'0"</v>
      </c>
      <c r="C38" s="12">
        <f t="shared" si="12"/>
        <v>2.1335999999999999</v>
      </c>
      <c r="D38" s="12" t="str">
        <f>B38&amp;CHAR(10)&amp;ROUND(C38,2)*100&amp;"cm"</f>
        <v>7'0"
213cm</v>
      </c>
      <c r="E38" s="11">
        <f t="shared" si="0"/>
        <v>84.216555407455871</v>
      </c>
      <c r="F38" s="13">
        <f t="shared" si="4"/>
        <v>185.66572318545806</v>
      </c>
      <c r="G38" s="13">
        <f t="shared" si="5"/>
        <v>220.7916708151393</v>
      </c>
      <c r="H38" s="13">
        <f t="shared" si="6"/>
        <v>250.89962592629468</v>
      </c>
      <c r="I38" s="13">
        <f t="shared" si="7"/>
        <v>270.97159600039822</v>
      </c>
      <c r="J38" s="13">
        <f t="shared" si="8"/>
        <v>301.0795511115536</v>
      </c>
      <c r="K38" s="13">
        <f t="shared" si="9"/>
        <v>351.25947629681252</v>
      </c>
      <c r="L38" s="13">
        <f t="shared" si="10"/>
        <v>401.43940148207145</v>
      </c>
      <c r="M38" s="17">
        <f t="shared" si="1"/>
        <v>65.233902740836612</v>
      </c>
      <c r="N38" s="17">
        <f t="shared" si="2"/>
        <v>50.179925185258924</v>
      </c>
      <c r="P38" s="23">
        <v>40</v>
      </c>
      <c r="R38" s="26">
        <v>320</v>
      </c>
      <c r="T38">
        <v>1</v>
      </c>
    </row>
    <row r="39" spans="1:20" x14ac:dyDescent="0.2">
      <c r="J39" s="13"/>
      <c r="K39" s="13"/>
      <c r="L39" s="13"/>
    </row>
    <row r="40" spans="1:20" x14ac:dyDescent="0.2">
      <c r="A40" s="1" t="s">
        <v>14</v>
      </c>
    </row>
    <row r="41" spans="1:20" x14ac:dyDescent="0.2">
      <c r="A41" t="s">
        <v>12</v>
      </c>
    </row>
    <row r="42" spans="1:20" x14ac:dyDescent="0.2">
      <c r="A42" t="s">
        <v>17</v>
      </c>
    </row>
    <row r="43" spans="1:20" x14ac:dyDescent="0.2">
      <c r="A43" t="s">
        <v>32</v>
      </c>
    </row>
    <row r="44" spans="1:20" x14ac:dyDescent="0.2">
      <c r="A44" s="1" t="s">
        <v>15</v>
      </c>
      <c r="N44" s="1"/>
      <c r="O44" s="1"/>
      <c r="P44" s="1"/>
    </row>
    <row r="45" spans="1:20" x14ac:dyDescent="0.2">
      <c r="A45" t="s">
        <v>55</v>
      </c>
      <c r="N45" s="1"/>
      <c r="O45" s="1"/>
      <c r="P45" s="1"/>
    </row>
    <row r="46" spans="1:20" x14ac:dyDescent="0.2">
      <c r="A46" t="s">
        <v>56</v>
      </c>
    </row>
  </sheetData>
  <mergeCells count="1">
    <mergeCell ref="M1:N1"/>
  </mergeCells>
  <phoneticPr fontId="3" type="noConversion"/>
  <hyperlinks>
    <hyperlink ref="A2" r:id="rId1" display="From Vertex42.com"/>
  </hyperlinks>
  <pageMargins left="0.75" right="0.75" top="1" bottom="1" header="0.5" footer="0.5"/>
  <pageSetup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Calculator</vt:lpstr>
      <vt:lpstr>Charts</vt:lpstr>
      <vt:lpstr>Calculations</vt:lpstr>
      <vt:lpstr>Calculator!Print_Area</vt:lpstr>
      <vt:lpstr>Charts!Print_Area</vt:lpstr>
      <vt:lpstr>Charts!Print_Titles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BMI Calculator and Charts</dc:title>
  <dc:subject/>
  <dc:creator>Vertex42.com</dc:creator>
  <cp:keywords/>
  <dc:description>(c) 2009-2018 Vertex42 LLC. All Rights Reserved.</dc:description>
  <cp:lastModifiedBy>Ghasli @ Ghazali, Mohamad Amir</cp:lastModifiedBy>
  <cp:lastPrinted>2018-06-18T22:00:43Z</cp:lastPrinted>
  <dcterms:created xsi:type="dcterms:W3CDTF">2009-01-23T18:26:06Z</dcterms:created>
  <dcterms:modified xsi:type="dcterms:W3CDTF">2022-11-14T17:36:05Z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Version">
    <vt:lpwstr>1.2.0</vt:lpwstr>
  </property>
</Properties>
</file>