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7B117DCB-15C9-4E55-B21A-ACCF98B4FBAE}" xr6:coauthVersionLast="36" xr6:coauthVersionMax="36" xr10:uidLastSave="{00000000-0000-0000-0000-000000000000}"/>
  <bookViews>
    <workbookView xWindow="0" yWindow="0" windowWidth="21570" windowHeight="7980" activeTab="1" xr2:uid="{53478F70-0510-4F46-9D74-F5120A682C71}"/>
  </bookViews>
  <sheets>
    <sheet name="Cash Flow Statement" sheetId="3" r:id="rId1"/>
    <sheet name="12-Month Cash Flow" sheetId="1" r:id="rId2"/>
    <sheet name="Instruction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N24" i="1"/>
  <c r="M24" i="1"/>
  <c r="L24" i="1"/>
  <c r="K24" i="1"/>
  <c r="J24" i="1"/>
  <c r="I24" i="1"/>
  <c r="H24" i="1"/>
  <c r="G24" i="1"/>
  <c r="F24" i="1"/>
  <c r="E24" i="1"/>
  <c r="D24" i="1"/>
  <c r="P23" i="1"/>
  <c r="C23" i="3" s="1"/>
  <c r="P22" i="1"/>
  <c r="C22" i="3" s="1"/>
  <c r="P21" i="1"/>
  <c r="C21" i="3" s="1"/>
  <c r="P19" i="1"/>
  <c r="C19" i="3" s="1"/>
  <c r="P18" i="1"/>
  <c r="C18" i="3" s="1"/>
  <c r="P17" i="1"/>
  <c r="C17" i="3" s="1"/>
  <c r="O14" i="1"/>
  <c r="N14" i="1"/>
  <c r="M14" i="1"/>
  <c r="L14" i="1"/>
  <c r="K14" i="1"/>
  <c r="J14" i="1"/>
  <c r="I14" i="1"/>
  <c r="H14" i="1"/>
  <c r="G14" i="1"/>
  <c r="F14" i="1"/>
  <c r="E14" i="1"/>
  <c r="D14" i="1"/>
  <c r="P13" i="1"/>
  <c r="C13" i="3" s="1"/>
  <c r="P12" i="1"/>
  <c r="C12" i="3" s="1"/>
  <c r="P11" i="1"/>
  <c r="C11" i="3" s="1"/>
  <c r="P9" i="1"/>
  <c r="C9" i="3" s="1"/>
  <c r="P8" i="1"/>
  <c r="C8" i="3" s="1"/>
  <c r="P7" i="1"/>
  <c r="C7" i="3" s="1"/>
  <c r="N26" i="1" l="1"/>
  <c r="I26" i="1"/>
  <c r="J26" i="1"/>
  <c r="D26" i="1"/>
  <c r="D28" i="1" s="1"/>
  <c r="E27" i="1" s="1"/>
  <c r="H26" i="1"/>
  <c r="K26" i="1"/>
  <c r="M26" i="1"/>
  <c r="G26" i="1"/>
  <c r="O26" i="1"/>
  <c r="L26" i="1"/>
  <c r="F26" i="1"/>
  <c r="E26" i="1"/>
  <c r="D23" i="3"/>
  <c r="D17" i="3"/>
  <c r="D11" i="3"/>
  <c r="D19" i="3"/>
  <c r="D12" i="3"/>
  <c r="D13" i="3"/>
  <c r="D18" i="3"/>
  <c r="D21" i="3"/>
  <c r="D22" i="3"/>
  <c r="D9" i="3"/>
  <c r="D7" i="3"/>
  <c r="D8" i="3"/>
  <c r="P14" i="1"/>
  <c r="C14" i="3" s="1"/>
  <c r="P24" i="1"/>
  <c r="C24" i="3" s="1"/>
  <c r="E28" i="1" l="1"/>
  <c r="F27" i="1" s="1"/>
  <c r="F28" i="1" s="1"/>
  <c r="G27" i="1" s="1"/>
  <c r="P26" i="1"/>
  <c r="C26" i="3" s="1"/>
  <c r="G28" i="1" l="1"/>
  <c r="H27" i="1" s="1"/>
  <c r="H28" i="1" s="1"/>
  <c r="I27" i="1" s="1"/>
  <c r="I28" i="1" s="1"/>
  <c r="J28" i="1" s="1"/>
  <c r="K28" i="1" s="1"/>
  <c r="L28" i="1" s="1"/>
  <c r="M28" i="1" s="1"/>
  <c r="N28" i="1" s="1"/>
  <c r="O28" i="1" s="1"/>
  <c r="P27" i="1" l="1"/>
  <c r="P28" i="1" l="1"/>
  <c r="C28" i="3" s="1"/>
  <c r="C27" i="3"/>
  <c r="D27" i="3" l="1"/>
  <c r="D26" i="3"/>
</calcChain>
</file>

<file path=xl/sharedStrings.xml><?xml version="1.0" encoding="utf-8"?>
<sst xmlns="http://schemas.openxmlformats.org/spreadsheetml/2006/main" count="69" uniqueCount="37">
  <si>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</si>
  <si>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</si>
  <si>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</si>
  <si>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</si>
  <si>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</si>
  <si>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</si>
  <si>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</si>
  <si>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</si>
  <si>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>OPERATIONS</t>
  </si>
  <si>
    <t>Total</t>
  </si>
  <si>
    <t>Other Cash Receipts</t>
  </si>
  <si>
    <t>Net Cash From Operations</t>
  </si>
  <si>
    <t>FINANCES</t>
  </si>
  <si>
    <t>Proceeds from Common Stock Issuance</t>
  </si>
  <si>
    <t>Proceeds from Long-Term Debt Issuance</t>
  </si>
  <si>
    <t>Debt Repayments</t>
  </si>
  <si>
    <t>Equity Repayments</t>
  </si>
  <si>
    <t>Stock Repurchase</t>
  </si>
  <si>
    <t>Net Cash From Finances</t>
  </si>
  <si>
    <t>Net Cash Increase (Decrease)</t>
  </si>
  <si>
    <t>Opening Cash Balance</t>
  </si>
  <si>
    <t>BUDGET CASH FLOW STATEMENT</t>
  </si>
  <si>
    <t>Prepared by: Ms. Mari Fresh</t>
  </si>
  <si>
    <t>LMP COMPANY</t>
  </si>
  <si>
    <t>Inflows</t>
  </si>
  <si>
    <t>Outflows</t>
  </si>
  <si>
    <t>Pre-Show Cash Sales</t>
  </si>
  <si>
    <t>Official Show Cash Sales</t>
  </si>
  <si>
    <t>Marketing</t>
  </si>
  <si>
    <t>Production Expenses</t>
  </si>
  <si>
    <t>Utilities</t>
  </si>
  <si>
    <r>
      <t xml:space="preserve">For the Year </t>
    </r>
    <r>
      <rPr>
        <sz val="11"/>
        <color rgb="FFFFC000"/>
        <rFont val="Century Gothic"/>
        <family val="2"/>
      </rPr>
      <t>2050</t>
    </r>
  </si>
  <si>
    <t>Dividends Paid Out</t>
  </si>
  <si>
    <t>PROJECTED ENDING</t>
  </si>
  <si>
    <t>Projected 6-Month Budget</t>
  </si>
  <si>
    <t xml:space="preserve">Select: 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</si>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</sst>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b/>
      <sz val="18"/>
      <color theme="0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sz val="11"/>
      <color rgb="FFFFC000"/>
      <name val="Century Gothic"/>
      <family val="2"/>
    </font>
    <font>
      <i/>
      <sz val="11"/>
      <color theme="9" tint="-0.249977111117893"/>
      <name val="Century Gothic"/>
      <family val="2"/>
    </font>
    <font>
      <i/>
      <sz val="11"/>
      <color rgb="FFFF0000"/>
      <name val="Century Gothic"/>
      <family val="2"/>
    </font>
    <font>
      <b/>
      <sz val="11"/>
      <name val="Century Gothic"/>
      <family val="2"/>
    </font>
    <font>
      <b/>
      <sz val="11"/>
      <color rgb="FFFFC000"/>
      <name val="Century Gothic"/>
      <family val="2"/>
    </font>
    <font>
      <b/>
      <sz val="11"/>
      <color rgb="FFFFD347"/>
      <name val="Century Gothic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347"/>
        <bgColor indexed="64"/>
      </patternFill>
    </fill>
  </fills>
  <borders count="21">
    <border>
      <left/>
      <right/>
      <top/>
      <bottom/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medium">
        <color theme="7" tint="0.79998168889431442"/>
      </left>
      <right style="medium">
        <color theme="7" tint="0.79998168889431442"/>
      </right>
      <top style="medium">
        <color theme="7" tint="0.79998168889431442"/>
      </top>
      <bottom style="medium">
        <color theme="7" tint="0.79998168889431442"/>
      </bottom>
      <diagonal/>
    </border>
    <border>
      <left style="medium">
        <color theme="7" tint="0.79998168889431442"/>
      </left>
      <right style="thick">
        <color theme="0" tint="-0.499984740745262"/>
      </right>
      <top style="medium">
        <color theme="7" tint="0.79998168889431442"/>
      </top>
      <bottom style="medium">
        <color theme="7" tint="0.79998168889431442"/>
      </bottom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thick">
        <color theme="0" tint="-0.499984740745262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ck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ck">
        <color theme="0" tint="-0.499984740745262"/>
      </right>
      <top style="hair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rgb="FFFFC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0" borderId="4" xfId="0" applyFont="1" applyBorder="1"/>
    <xf numFmtId="0" fontId="7" fillId="0" borderId="0" xfId="0" applyFont="1" applyBorder="1"/>
    <xf numFmtId="44" fontId="7" fillId="0" borderId="0" xfId="1" applyFont="1" applyBorder="1"/>
    <xf numFmtId="0" fontId="6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2" xfId="0" applyFont="1" applyFill="1" applyBorder="1"/>
    <xf numFmtId="17" fontId="9" fillId="2" borderId="2" xfId="0" applyNumberFormat="1" applyFont="1" applyFill="1" applyBorder="1" applyAlignment="1">
      <alignment horizontal="center"/>
    </xf>
    <xf numFmtId="17" fontId="9" fillId="2" borderId="3" xfId="0" applyNumberFormat="1" applyFont="1" applyFill="1" applyBorder="1" applyAlignment="1">
      <alignment horizontal="center"/>
    </xf>
    <xf numFmtId="0" fontId="7" fillId="3" borderId="0" xfId="0" applyFont="1" applyFill="1" applyBorder="1"/>
    <xf numFmtId="0" fontId="7" fillId="3" borderId="5" xfId="0" applyFont="1" applyFill="1" applyBorder="1"/>
    <xf numFmtId="0" fontId="13" fillId="3" borderId="4" xfId="0" applyFont="1" applyFill="1" applyBorder="1"/>
    <xf numFmtId="0" fontId="14" fillId="3" borderId="4" xfId="0" applyFont="1" applyFill="1" applyBorder="1"/>
    <xf numFmtId="0" fontId="15" fillId="5" borderId="0" xfId="0" applyFont="1" applyFill="1" applyBorder="1" applyAlignment="1">
      <alignment horizontal="right"/>
    </xf>
    <xf numFmtId="44" fontId="11" fillId="5" borderId="0" xfId="1" applyFont="1" applyFill="1" applyBorder="1"/>
    <xf numFmtId="44" fontId="15" fillId="5" borderId="6" xfId="1" applyFont="1" applyFill="1" applyBorder="1"/>
    <xf numFmtId="44" fontId="15" fillId="5" borderId="7" xfId="1" applyFont="1" applyFill="1" applyBorder="1"/>
    <xf numFmtId="44" fontId="7" fillId="0" borderId="8" xfId="1" applyFont="1" applyBorder="1" applyAlignment="1">
      <alignment horizontal="right"/>
    </xf>
    <xf numFmtId="44" fontId="7" fillId="0" borderId="9" xfId="1" applyFont="1" applyBorder="1" applyAlignment="1">
      <alignment horizontal="right"/>
    </xf>
    <xf numFmtId="44" fontId="10" fillId="0" borderId="14" xfId="1" applyFont="1" applyBorder="1" applyAlignment="1">
      <alignment horizontal="right"/>
    </xf>
    <xf numFmtId="44" fontId="7" fillId="0" borderId="10" xfId="1" applyFont="1" applyBorder="1" applyAlignment="1">
      <alignment horizontal="right"/>
    </xf>
    <xf numFmtId="44" fontId="7" fillId="0" borderId="11" xfId="1" applyFont="1" applyBorder="1" applyAlignment="1">
      <alignment horizontal="right"/>
    </xf>
    <xf numFmtId="44" fontId="10" fillId="0" borderId="15" xfId="1" applyFont="1" applyBorder="1" applyAlignment="1">
      <alignment horizontal="right"/>
    </xf>
    <xf numFmtId="44" fontId="7" fillId="0" borderId="12" xfId="1" applyFont="1" applyBorder="1" applyAlignment="1">
      <alignment horizontal="right"/>
    </xf>
    <xf numFmtId="44" fontId="7" fillId="0" borderId="13" xfId="1" applyFont="1" applyBorder="1" applyAlignment="1">
      <alignment horizontal="right"/>
    </xf>
    <xf numFmtId="44" fontId="10" fillId="0" borderId="16" xfId="1" applyFont="1" applyBorder="1" applyAlignment="1">
      <alignment horizontal="right"/>
    </xf>
    <xf numFmtId="0" fontId="16" fillId="4" borderId="2" xfId="0" applyFont="1" applyFill="1" applyBorder="1" applyAlignment="1"/>
    <xf numFmtId="0" fontId="17" fillId="4" borderId="1" xfId="0" applyFont="1" applyFill="1" applyBorder="1" applyAlignment="1">
      <alignment horizontal="left" indent="3"/>
    </xf>
    <xf numFmtId="0" fontId="7" fillId="5" borderId="4" xfId="0" applyFont="1" applyFill="1" applyBorder="1"/>
    <xf numFmtId="0" fontId="0" fillId="6" borderId="18" xfId="0" applyFill="1" applyBorder="1"/>
    <xf numFmtId="0" fontId="9" fillId="4" borderId="2" xfId="0" applyFont="1" applyFill="1" applyBorder="1" applyAlignment="1">
      <alignment horizontal="right"/>
    </xf>
    <xf numFmtId="0" fontId="15" fillId="7" borderId="19" xfId="0" applyFont="1" applyFill="1" applyBorder="1" applyAlignment="1">
      <alignment horizontal="center"/>
    </xf>
    <xf numFmtId="44" fontId="18" fillId="0" borderId="18" xfId="1" applyFont="1" applyBorder="1"/>
    <xf numFmtId="44" fontId="18" fillId="8" borderId="18" xfId="1" applyFont="1" applyFill="1" applyBorder="1"/>
    <xf numFmtId="44" fontId="18" fillId="0" borderId="18" xfId="1" applyFont="1" applyBorder="1" applyAlignment="1">
      <alignment horizontal="left"/>
    </xf>
    <xf numFmtId="10" fontId="2" fillId="0" borderId="0" xfId="0" applyNumberFormat="1" applyFont="1"/>
    <xf numFmtId="0" fontId="0" fillId="0" borderId="18" xfId="0" applyFill="1" applyBorder="1"/>
    <xf numFmtId="0" fontId="0" fillId="0" borderId="20" xfId="0" applyFill="1" applyBorder="1"/>
    <xf numFmtId="44" fontId="0" fillId="0" borderId="18" xfId="1" applyFont="1" applyFill="1" applyBorder="1"/>
    <xf numFmtId="0" fontId="6" fillId="2" borderId="17" xfId="0" applyFont="1" applyFill="1" applyBorder="1" applyAlignment="1">
      <alignment horizontal="left" vertical="center" indent="10"/>
    </xf>
    <xf numFmtId="0" fontId="8" fillId="2" borderId="0" xfId="0" applyFont="1" applyFill="1" applyAlignment="1">
      <alignment horizontal="left" indent="3"/>
    </xf>
    <xf numFmtId="0" fontId="9" fillId="2" borderId="0" xfId="0" applyFont="1" applyFill="1" applyAlignment="1">
      <alignment horizontal="left" indent="3"/>
    </xf>
  </cellXfs>
  <cellStyles count="2">
    <cellStyle name="Currency" xfId="1" builtinId="4"/>
    <cellStyle name="Normal" xfId="0" builtinId="0"/>
  </cellStyles>
  <dxfs count="8"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D3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0</xdr:col>
      <xdr:colOff>755793</xdr:colOff>
      <xdr:row>0</xdr:row>
      <xdr:rowOff>573606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C2203C-93AC-4998-9D22-83866F7C5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565293" cy="573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145857</xdr:colOff>
      <xdr:row>0</xdr:row>
      <xdr:rowOff>571500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BA4D401-76D4-4229-989D-01ACA2632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564957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3BEA5720-3370-4E7C-BEF3-137114FC65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8C137CA0-515B-43CC-AE9B-52ED0AEA6D2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D46D9557-D31A-4EB5-8BC1-A057EC8B2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2B48B36C-519A-48A1-882B-93185DE1309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C42B8B34-5AE4-4AB6-AEF6-62E5B1536C6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4C612890-E550-44A4-81BC-785F5BF88E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6D157072-604B-45CC-A4A1-0EB91F4216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79448694-10C1-4D85-A387-A23614676C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C9BE0BD3-1543-41E5-9E3E-F4D2008099E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877DC806-2295-4B56-BE33-AE95EB7997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C0A35851-D330-42E8-BB8B-DCCF82B788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B4DBD773-7B47-49C1-86E3-A49D5AD775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1A667893-0D39-4F8F-9678-7E60F9A5762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486B3B5B-7084-49D8-A287-2657900BB5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501512E2-B0D4-47D7-9E8D-229607CAA6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9C8A7D7B-E2E9-4886-923F-58D1565B5B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ED22382A-2FEE-4B19-AD50-E88FB57413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C80DBF9F-1F82-4C3F-A8A9-81773581FA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B513-381D-4266-AF76-77843210B3F2}">
  <dimension ref="A1:D28"/>
  <sheetViews>
    <sheetView showGridLines="0" workbookViewId="0">
      <selection activeCell="G11" sqref="G11"/>
    </sheetView>
  </sheetViews>
  <sheetFormatPr defaultRowHeight="15" x14ac:dyDescent="0.25"/>
  <cols>
    <col min="1" max="1" width="26" bestFit="1" customWidth="1"/>
    <col min="2" max="2" width="44.140625" bestFit="1" customWidth="1"/>
    <col min="3" max="3" width="28.5703125" customWidth="1"/>
    <col min="4" max="4" width="12.85546875" customWidth="1"/>
  </cols>
  <sheetData>
    <row r="1" spans="1:4" s="5" customFormat="1" ht="48.75" customHeight="1" thickBot="1" x14ac:dyDescent="0.35">
      <c r="A1" s="44" t="s">
        <v>23</v>
      </c>
      <c r="B1" s="44"/>
      <c r="C1" s="44"/>
      <c r="D1" s="9"/>
    </row>
    <row r="2" spans="1:4" s="5" customFormat="1" ht="16.5" x14ac:dyDescent="0.3">
      <c r="A2" s="45" t="s">
        <v>22</v>
      </c>
      <c r="B2" s="45"/>
      <c r="C2" s="45"/>
      <c r="D2" s="45"/>
    </row>
    <row r="3" spans="1:4" s="5" customFormat="1" ht="16.5" x14ac:dyDescent="0.3">
      <c r="A3" s="45" t="s">
        <v>31</v>
      </c>
      <c r="B3" s="45"/>
      <c r="C3" s="45"/>
      <c r="D3" s="45"/>
    </row>
    <row r="4" spans="1:4" s="5" customFormat="1" ht="17.25" thickBot="1" x14ac:dyDescent="0.35">
      <c r="A4" s="46" t="s">
        <v>21</v>
      </c>
      <c r="B4" s="46"/>
      <c r="C4" s="46"/>
      <c r="D4" s="46"/>
    </row>
    <row r="5" spans="1:4" ht="16.5" thickTop="1" thickBot="1" x14ac:dyDescent="0.3">
      <c r="A5" s="32" t="s">
        <v>8</v>
      </c>
      <c r="B5" s="35" t="s">
        <v>35</v>
      </c>
      <c r="C5" s="36" t="s">
        <v>36</v>
      </c>
    </row>
    <row r="6" spans="1:4" ht="17.25" thickTop="1" x14ac:dyDescent="0.3">
      <c r="A6" s="16" t="s">
        <v>24</v>
      </c>
      <c r="B6" s="14"/>
      <c r="C6" s="42"/>
    </row>
    <row r="7" spans="1:4" ht="16.5" x14ac:dyDescent="0.3">
      <c r="A7" s="6"/>
      <c r="B7" s="7" t="s">
        <v>26</v>
      </c>
      <c r="C7" s="37">
        <f>IFERROR(_xlfn.IFS(
$C$5 = "Yearly Total", VLOOKUP(B7,'12-Month Cash Flow'!B:P,15, FALSE),
$C$5 = "January", VLOOKUP(B7,'12-Month Cash Flow'!B:P, 3, FALSE),
$C$5 = "February", VLOOKUP(B7,'12-Month Cash Flow'!B:P, 4, FALSE),
$C$5 = "March", VLOOKUP(B7,'12-Month Cash Flow'!B:P, 5, FALSE),
$C$5 = "April", VLOOKUP(B7,'12-Month Cash Flow'!B:P, 6, FALSE),
$C$5 = "May", VLOOKUP(B7,'12-Month Cash Flow'!B:P, 7, FALSE),
$C$5 = "June", VLOOKUP(B7,'12-Month Cash Flow'!B:P, 8, FALSE),
$C$5 = "July", VLOOKUP(B7,'12-Month Cash Flow'!B:P, 9, FALSE),
$C$5 = "August", VLOOKUP(B7,'12-Month Cash Flow'!B:P, 10, FALSE),
$C$5 = "September", VLOOKUP(B7,'12-Month Cash Flow'!B:P, 11, FALSE),
$C$5 = "October", VLOOKUP(B7,'12-Month Cash Flow'!B:P, 12, FALSE),
$C$5 = "November", VLOOKUP(B7,'12-Month Cash Flow'!B:P, 13, FALSE),
$C$5 = "December", VLOOKUP(B7,'12-Month Cash Flow'!B:P, 14, FALSE)
),"")</f>
        <v>10500</v>
      </c>
      <c r="D7" s="40">
        <f t="shared" ref="D7:D9" si="0">SUM(C7)/SUM($C$7:$C$9)</f>
        <v>3.9533132530120481E-2</v>
      </c>
    </row>
    <row r="8" spans="1:4" ht="16.5" x14ac:dyDescent="0.3">
      <c r="A8" s="6"/>
      <c r="B8" s="7" t="s">
        <v>27</v>
      </c>
      <c r="C8" s="37">
        <f>IFERROR(_xlfn.IFS(
$C$5 = "Yearly Total", VLOOKUP(B8,'12-Month Cash Flow'!B:P,15, FALSE),
$C$5 = "January", VLOOKUP(B8,'12-Month Cash Flow'!B:P, 3, FALSE),
$C$5 = "February", VLOOKUP(B8,'12-Month Cash Flow'!B:P, 4, FALSE),
$C$5 = "March", VLOOKUP(B8,'12-Month Cash Flow'!B:P, 5, FALSE),
$C$5 = "April", VLOOKUP(B8,'12-Month Cash Flow'!B:P, 6, FALSE),
$C$5 = "May", VLOOKUP(B8,'12-Month Cash Flow'!B:P, 7, FALSE),
$C$5 = "June", VLOOKUP(B8,'12-Month Cash Flow'!B:P, 8, FALSE),
$C$5 = "July", VLOOKUP(B8,'12-Month Cash Flow'!B:P, 9, FALSE),
$C$5 = "August", VLOOKUP(B8,'12-Month Cash Flow'!B:P, 10, FALSE),
$C$5 = "September", VLOOKUP(B8,'12-Month Cash Flow'!B:P, 11, FALSE),
$C$5 = "October", VLOOKUP(B8,'12-Month Cash Flow'!B:P, 12, FALSE),
$C$5 = "November", VLOOKUP(B8,'12-Month Cash Flow'!B:P, 13, FALSE),
$C$5 = "December", VLOOKUP(B8,'12-Month Cash Flow'!B:P, 14, FALSE)
),"")</f>
        <v>250000</v>
      </c>
      <c r="D8" s="40">
        <f t="shared" si="0"/>
        <v>0.9412650602409639</v>
      </c>
    </row>
    <row r="9" spans="1:4" ht="16.5" x14ac:dyDescent="0.3">
      <c r="A9" s="6"/>
      <c r="B9" s="7" t="s">
        <v>10</v>
      </c>
      <c r="C9" s="37">
        <f>IFERROR(_xlfn.IFS(
$C$5 = "Yearly Total", VLOOKUP(B9,'12-Month Cash Flow'!B:P,15, FALSE),
$C$5 = "January", VLOOKUP(B9,'12-Month Cash Flow'!B:P, 3, FALSE),
$C$5 = "February", VLOOKUP(B9,'12-Month Cash Flow'!B:P, 4, FALSE),
$C$5 = "March", VLOOKUP(B9,'12-Month Cash Flow'!B:P, 5, FALSE),
$C$5 = "April", VLOOKUP(B9,'12-Month Cash Flow'!B:P, 6, FALSE),
$C$5 = "May", VLOOKUP(B9,'12-Month Cash Flow'!B:P, 7, FALSE),
$C$5 = "June", VLOOKUP(B9,'12-Month Cash Flow'!B:P, 8, FALSE),
$C$5 = "July", VLOOKUP(B9,'12-Month Cash Flow'!B:P, 9, FALSE),
$C$5 = "August", VLOOKUP(B9,'12-Month Cash Flow'!B:P, 10, FALSE),
$C$5 = "September", VLOOKUP(B9,'12-Month Cash Flow'!B:P, 11, FALSE),
$C$5 = "October", VLOOKUP(B9,'12-Month Cash Flow'!B:P, 12, FALSE),
$C$5 = "November", VLOOKUP(B9,'12-Month Cash Flow'!B:P, 13, FALSE),
$C$5 = "December", VLOOKUP(B9,'12-Month Cash Flow'!B:P, 14, FALSE)
),"")</f>
        <v>5100</v>
      </c>
      <c r="D9" s="40">
        <f t="shared" si="0"/>
        <v>1.9201807228915662E-2</v>
      </c>
    </row>
    <row r="10" spans="1:4" ht="16.5" x14ac:dyDescent="0.3">
      <c r="A10" s="17" t="s">
        <v>25</v>
      </c>
      <c r="B10" s="14"/>
      <c r="C10" s="41"/>
    </row>
    <row r="11" spans="1:4" ht="16.5" x14ac:dyDescent="0.3">
      <c r="A11" s="6"/>
      <c r="B11" s="7" t="s">
        <v>28</v>
      </c>
      <c r="C11" s="37">
        <f>IFERROR(_xlfn.IFS(
$C$5 = "Yearly Total", VLOOKUP(B11,'12-Month Cash Flow'!B:P,15, FALSE),
$C$5 = "January", VLOOKUP(B11,'12-Month Cash Flow'!B:P, 3, FALSE),
$C$5 = "February", VLOOKUP(B11,'12-Month Cash Flow'!B:P, 4, FALSE),
$C$5 = "March", VLOOKUP(B11,'12-Month Cash Flow'!B:P, 5, FALSE),
$C$5 = "April", VLOOKUP(B11,'12-Month Cash Flow'!B:P, 6, FALSE),
$C$5 = "May", VLOOKUP(B11,'12-Month Cash Flow'!B:P, 7, FALSE),
$C$5 = "June", VLOOKUP(B11,'12-Month Cash Flow'!B:P, 8, FALSE),
$C$5 = "July", VLOOKUP(B11,'12-Month Cash Flow'!B:P, 9, FALSE),
$C$5 = "August", VLOOKUP(B11,'12-Month Cash Flow'!B:P, 10, FALSE),
$C$5 = "September", VLOOKUP(B11,'12-Month Cash Flow'!B:P, 11, FALSE),
$C$5 = "October", VLOOKUP(B11,'12-Month Cash Flow'!B:P, 12, FALSE),
$C$5 = "November", VLOOKUP(B11,'12-Month Cash Flow'!B:P, 13, FALSE),
$C$5 = "December", VLOOKUP(B11,'12-Month Cash Flow'!B:P, 14, FALSE)
),"")</f>
        <v>20150</v>
      </c>
      <c r="D11" s="40">
        <f t="shared" ref="D11:D13" si="1">SUM(C11)/SUM($C$11:$C$13)</f>
        <v>0.11154165513423747</v>
      </c>
    </row>
    <row r="12" spans="1:4" ht="16.5" x14ac:dyDescent="0.3">
      <c r="A12" s="6"/>
      <c r="B12" s="7" t="s">
        <v>29</v>
      </c>
      <c r="C12" s="37">
        <f>IFERROR(_xlfn.IFS(
$C$5 = "Yearly Total", VLOOKUP(B12,'12-Month Cash Flow'!B:P,15, FALSE),
$C$5 = "January", VLOOKUP(B12,'12-Month Cash Flow'!B:P, 3, FALSE),
$C$5 = "February", VLOOKUP(B12,'12-Month Cash Flow'!B:P, 4, FALSE),
$C$5 = "March", VLOOKUP(B12,'12-Month Cash Flow'!B:P, 5, FALSE),
$C$5 = "April", VLOOKUP(B12,'12-Month Cash Flow'!B:P, 6, FALSE),
$C$5 = "May", VLOOKUP(B12,'12-Month Cash Flow'!B:P, 7, FALSE),
$C$5 = "June", VLOOKUP(B12,'12-Month Cash Flow'!B:P, 8, FALSE),
$C$5 = "July", VLOOKUP(B12,'12-Month Cash Flow'!B:P, 9, FALSE),
$C$5 = "August", VLOOKUP(B12,'12-Month Cash Flow'!B:P, 10, FALSE),
$C$5 = "September", VLOOKUP(B12,'12-Month Cash Flow'!B:P, 11, FALSE),
$C$5 = "October", VLOOKUP(B12,'12-Month Cash Flow'!B:P, 12, FALSE),
$C$5 = "November", VLOOKUP(B12,'12-Month Cash Flow'!B:P, 13, FALSE),
$C$5 = "December", VLOOKUP(B12,'12-Month Cash Flow'!B:P, 14, FALSE)
),"")</f>
        <v>150000</v>
      </c>
      <c r="D12" s="40">
        <f t="shared" si="1"/>
        <v>0.83033490174370328</v>
      </c>
    </row>
    <row r="13" spans="1:4" ht="16.5" x14ac:dyDescent="0.3">
      <c r="A13" s="6"/>
      <c r="B13" s="7" t="s">
        <v>30</v>
      </c>
      <c r="C13" s="37">
        <f>IFERROR(_xlfn.IFS(
$C$5 = "Yearly Total", VLOOKUP(B13,'12-Month Cash Flow'!B:P,15, FALSE),
$C$5 = "January", VLOOKUP(B13,'12-Month Cash Flow'!B:P, 3, FALSE),
$C$5 = "February", VLOOKUP(B13,'12-Month Cash Flow'!B:P, 4, FALSE),
$C$5 = "March", VLOOKUP(B13,'12-Month Cash Flow'!B:P, 5, FALSE),
$C$5 = "April", VLOOKUP(B13,'12-Month Cash Flow'!B:P, 6, FALSE),
$C$5 = "May", VLOOKUP(B13,'12-Month Cash Flow'!B:P, 7, FALSE),
$C$5 = "June", VLOOKUP(B13,'12-Month Cash Flow'!B:P, 8, FALSE),
$C$5 = "July", VLOOKUP(B13,'12-Month Cash Flow'!B:P, 9, FALSE),
$C$5 = "August", VLOOKUP(B13,'12-Month Cash Flow'!B:P, 10, FALSE),
$C$5 = "September", VLOOKUP(B13,'12-Month Cash Flow'!B:P, 11, FALSE),
$C$5 = "October", VLOOKUP(B13,'12-Month Cash Flow'!B:P, 12, FALSE),
$C$5 = "November", VLOOKUP(B13,'12-Month Cash Flow'!B:P, 13, FALSE),
$C$5 = "December", VLOOKUP(B13,'12-Month Cash Flow'!B:P, 14, FALSE)
),"")</f>
        <v>10500</v>
      </c>
      <c r="D13" s="40">
        <f t="shared" si="1"/>
        <v>5.8123443122059228E-2</v>
      </c>
    </row>
    <row r="14" spans="1:4" ht="17.25" thickBot="1" x14ac:dyDescent="0.35">
      <c r="A14" s="33"/>
      <c r="B14" s="18" t="s">
        <v>11</v>
      </c>
      <c r="C14" s="38">
        <f>IFERROR(_xlfn.IFS(
$C$5 = "Yearly Total", VLOOKUP(B14,'12-Month Cash Flow'!B:P,15, FALSE),
$C$5 = "January", VLOOKUP(B14,'12-Month Cash Flow'!B:P, 3, FALSE),
$C$5 = "February", VLOOKUP(B14,'12-Month Cash Flow'!B:P, 4, FALSE),
$C$5 = "March", VLOOKUP(B14,'12-Month Cash Flow'!B:P, 5, FALSE),
$C$5 = "April", VLOOKUP(B14,'12-Month Cash Flow'!B:P, 6, FALSE),
$C$5 = "May", VLOOKUP(B14,'12-Month Cash Flow'!B:P, 7, FALSE),
$C$5 = "June", VLOOKUP(B14,'12-Month Cash Flow'!B:P, 8, FALSE),
$C$5 = "July", VLOOKUP(B14,'12-Month Cash Flow'!B:P, 9, FALSE),
$C$5 = "August", VLOOKUP(B14,'12-Month Cash Flow'!B:P, 10, FALSE),
$C$5 = "September", VLOOKUP(B14,'12-Month Cash Flow'!B:P, 11, FALSE),
$C$5 = "October", VLOOKUP(B14,'12-Month Cash Flow'!B:P, 12, FALSE),
$C$5 = "November", VLOOKUP(B14,'12-Month Cash Flow'!B:P, 13, FALSE),
$C$5 = "December", VLOOKUP(B14,'12-Month Cash Flow'!B:P, 14, FALSE)
),"")</f>
        <v>84950</v>
      </c>
    </row>
    <row r="15" spans="1:4" ht="15.75" thickTop="1" x14ac:dyDescent="0.25">
      <c r="A15" s="32" t="s">
        <v>12</v>
      </c>
      <c r="B15" s="31"/>
      <c r="C15" s="34"/>
    </row>
    <row r="16" spans="1:4" ht="16.5" x14ac:dyDescent="0.3">
      <c r="A16" s="16" t="s">
        <v>24</v>
      </c>
      <c r="B16" s="14"/>
      <c r="C16" s="41"/>
    </row>
    <row r="17" spans="1:4" ht="16.5" x14ac:dyDescent="0.3">
      <c r="A17" s="6"/>
      <c r="B17" s="7" t="s">
        <v>13</v>
      </c>
      <c r="C17" s="37">
        <f>IFERROR(_xlfn.IFS(
$C$5 = "Yearly Total", VLOOKUP(B17,'12-Month Cash Flow'!B:P,15, FALSE),
$C$5 = "January", VLOOKUP(B17,'12-Month Cash Flow'!B:P, 3, FALSE),
$C$5 = "February", VLOOKUP(B17,'12-Month Cash Flow'!B:P, 4, FALSE),
$C$5 = "March", VLOOKUP(B17,'12-Month Cash Flow'!B:P, 5, FALSE),
$C$5 = "April", VLOOKUP(B17,'12-Month Cash Flow'!B:P, 6, FALSE),
$C$5 = "May", VLOOKUP(B17,'12-Month Cash Flow'!B:P, 7, FALSE),
$C$5 = "June", VLOOKUP(B17,'12-Month Cash Flow'!B:P, 8, FALSE),
$C$5 = "July", VLOOKUP(B17,'12-Month Cash Flow'!B:P, 9, FALSE),
$C$5 = "August", VLOOKUP(B17,'12-Month Cash Flow'!B:P, 10, FALSE),
$C$5 = "September", VLOOKUP(B17,'12-Month Cash Flow'!B:P, 11, FALSE),
$C$5 = "October", VLOOKUP(B17,'12-Month Cash Flow'!B:P, 12, FALSE),
$C$5 = "November", VLOOKUP(B17,'12-Month Cash Flow'!B:P, 13, FALSE),
$C$5 = "December", VLOOKUP(B17,'12-Month Cash Flow'!B:P, 14, FALSE)
),"")</f>
        <v>48500</v>
      </c>
      <c r="D17" s="40">
        <f t="shared" ref="D17:D19" si="2">SUM(C17)/SUM($C$17:$C$19)</f>
        <v>0.58823529411764708</v>
      </c>
    </row>
    <row r="18" spans="1:4" ht="16.5" x14ac:dyDescent="0.3">
      <c r="A18" s="6"/>
      <c r="B18" s="7" t="s">
        <v>14</v>
      </c>
      <c r="C18" s="37">
        <f>IFERROR(_xlfn.IFS(
$C$5 = "Yearly Total", VLOOKUP(B18,'12-Month Cash Flow'!B:P,15, FALSE),
$C$5 = "January", VLOOKUP(B18,'12-Month Cash Flow'!B:P, 3, FALSE),
$C$5 = "February", VLOOKUP(B18,'12-Month Cash Flow'!B:P, 4, FALSE),
$C$5 = "March", VLOOKUP(B18,'12-Month Cash Flow'!B:P, 5, FALSE),
$C$5 = "April", VLOOKUP(B18,'12-Month Cash Flow'!B:P, 6, FALSE),
$C$5 = "May", VLOOKUP(B18,'12-Month Cash Flow'!B:P, 7, FALSE),
$C$5 = "June", VLOOKUP(B18,'12-Month Cash Flow'!B:P, 8, FALSE),
$C$5 = "July", VLOOKUP(B18,'12-Month Cash Flow'!B:P, 9, FALSE),
$C$5 = "August", VLOOKUP(B18,'12-Month Cash Flow'!B:P, 10, FALSE),
$C$5 = "September", VLOOKUP(B18,'12-Month Cash Flow'!B:P, 11, FALSE),
$C$5 = "October", VLOOKUP(B18,'12-Month Cash Flow'!B:P, 12, FALSE),
$C$5 = "November", VLOOKUP(B18,'12-Month Cash Flow'!B:P, 13, FALSE),
$C$5 = "December", VLOOKUP(B18,'12-Month Cash Flow'!B:P, 14, FALSE)
),"")</f>
        <v>21450</v>
      </c>
      <c r="D18" s="40">
        <f t="shared" si="2"/>
        <v>0.26015767131594908</v>
      </c>
    </row>
    <row r="19" spans="1:4" ht="16.5" x14ac:dyDescent="0.3">
      <c r="A19" s="6"/>
      <c r="B19" s="7" t="s">
        <v>32</v>
      </c>
      <c r="C19" s="37">
        <f>IFERROR(_xlfn.IFS(
$C$5 = "Yearly Total", VLOOKUP(B19,'12-Month Cash Flow'!B:P,15, FALSE),
$C$5 = "January", VLOOKUP(B19,'12-Month Cash Flow'!B:P, 3, FALSE),
$C$5 = "February", VLOOKUP(B19,'12-Month Cash Flow'!B:P, 4, FALSE),
$C$5 = "March", VLOOKUP(B19,'12-Month Cash Flow'!B:P, 5, FALSE),
$C$5 = "April", VLOOKUP(B19,'12-Month Cash Flow'!B:P, 6, FALSE),
$C$5 = "May", VLOOKUP(B19,'12-Month Cash Flow'!B:P, 7, FALSE),
$C$5 = "June", VLOOKUP(B19,'12-Month Cash Flow'!B:P, 8, FALSE),
$C$5 = "July", VLOOKUP(B19,'12-Month Cash Flow'!B:P, 9, FALSE),
$C$5 = "August", VLOOKUP(B19,'12-Month Cash Flow'!B:P, 10, FALSE),
$C$5 = "September", VLOOKUP(B19,'12-Month Cash Flow'!B:P, 11, FALSE),
$C$5 = "October", VLOOKUP(B19,'12-Month Cash Flow'!B:P, 12, FALSE),
$C$5 = "November", VLOOKUP(B19,'12-Month Cash Flow'!B:P, 13, FALSE),
$C$5 = "December", VLOOKUP(B19,'12-Month Cash Flow'!B:P, 14, FALSE)
),"")</f>
        <v>12500</v>
      </c>
      <c r="D19" s="40">
        <f t="shared" si="2"/>
        <v>0.15160703456640387</v>
      </c>
    </row>
    <row r="20" spans="1:4" ht="16.5" x14ac:dyDescent="0.3">
      <c r="A20" s="17" t="s">
        <v>25</v>
      </c>
      <c r="B20" s="14"/>
      <c r="C20" s="43"/>
    </row>
    <row r="21" spans="1:4" ht="16.5" x14ac:dyDescent="0.3">
      <c r="A21" s="6"/>
      <c r="B21" s="7" t="s">
        <v>15</v>
      </c>
      <c r="C21" s="37">
        <f>IFERROR(_xlfn.IFS(
$C$5 = "Yearly Total", VLOOKUP(B21,'12-Month Cash Flow'!B:P,15, FALSE),
$C$5 = "January", VLOOKUP(B21,'12-Month Cash Flow'!B:P, 3, FALSE),
$C$5 = "February", VLOOKUP(B21,'12-Month Cash Flow'!B:P, 4, FALSE),
$C$5 = "March", VLOOKUP(B21,'12-Month Cash Flow'!B:P, 5, FALSE),
$C$5 = "April", VLOOKUP(B21,'12-Month Cash Flow'!B:P, 6, FALSE),
$C$5 = "May", VLOOKUP(B21,'12-Month Cash Flow'!B:P, 7, FALSE),
$C$5 = "June", VLOOKUP(B21,'12-Month Cash Flow'!B:P, 8, FALSE),
$C$5 = "July", VLOOKUP(B21,'12-Month Cash Flow'!B:P, 9, FALSE),
$C$5 = "August", VLOOKUP(B21,'12-Month Cash Flow'!B:P, 10, FALSE),
$C$5 = "September", VLOOKUP(B21,'12-Month Cash Flow'!B:P, 11, FALSE),
$C$5 = "October", VLOOKUP(B21,'12-Month Cash Flow'!B:P, 12, FALSE),
$C$5 = "November", VLOOKUP(B21,'12-Month Cash Flow'!B:P, 13, FALSE),
$C$5 = "December", VLOOKUP(B21,'12-Month Cash Flow'!B:P, 14, FALSE)
),"")</f>
        <v>10987.99</v>
      </c>
      <c r="D21" s="40">
        <f t="shared" ref="D21:D23" si="3">SUM(C21)/SUM($C$21:$C$23)</f>
        <v>0.65926700578029129</v>
      </c>
    </row>
    <row r="22" spans="1:4" ht="16.5" x14ac:dyDescent="0.3">
      <c r="A22" s="6"/>
      <c r="B22" s="7" t="s">
        <v>16</v>
      </c>
      <c r="C22" s="37">
        <f>IFERROR(_xlfn.IFS(
$C$5 = "Yearly Total", VLOOKUP(B22,'12-Month Cash Flow'!B:P,15, FALSE),
$C$5 = "January", VLOOKUP(B22,'12-Month Cash Flow'!B:P, 3, FALSE),
$C$5 = "February", VLOOKUP(B22,'12-Month Cash Flow'!B:P, 4, FALSE),
$C$5 = "March", VLOOKUP(B22,'12-Month Cash Flow'!B:P, 5, FALSE),
$C$5 = "April", VLOOKUP(B22,'12-Month Cash Flow'!B:P, 6, FALSE),
$C$5 = "May", VLOOKUP(B22,'12-Month Cash Flow'!B:P, 7, FALSE),
$C$5 = "June", VLOOKUP(B22,'12-Month Cash Flow'!B:P, 8, FALSE),
$C$5 = "July", VLOOKUP(B22,'12-Month Cash Flow'!B:P, 9, FALSE),
$C$5 = "August", VLOOKUP(B22,'12-Month Cash Flow'!B:P, 10, FALSE),
$C$5 = "September", VLOOKUP(B22,'12-Month Cash Flow'!B:P, 11, FALSE),
$C$5 = "October", VLOOKUP(B22,'12-Month Cash Flow'!B:P, 12, FALSE),
$C$5 = "November", VLOOKUP(B22,'12-Month Cash Flow'!B:P, 13, FALSE),
$C$5 = "December", VLOOKUP(B22,'12-Month Cash Flow'!B:P, 14, FALSE)
),"")</f>
        <v>5678.99</v>
      </c>
      <c r="D22" s="40">
        <f t="shared" si="3"/>
        <v>0.34073299421970865</v>
      </c>
    </row>
    <row r="23" spans="1:4" ht="16.5" x14ac:dyDescent="0.3">
      <c r="A23" s="6"/>
      <c r="B23" s="7" t="s">
        <v>17</v>
      </c>
      <c r="C23" s="39">
        <f>IFERROR(_xlfn.IFS(
$C$5 = "Yearly Total", VLOOKUP(B23,'12-Month Cash Flow'!B:P,15, FALSE),
$C$5 = "January", VLOOKUP(B23,'12-Month Cash Flow'!B:P, 3, FALSE),
$C$5 = "February", VLOOKUP(B23,'12-Month Cash Flow'!B:P, 4, FALSE),
$C$5 = "March", VLOOKUP(B23,'12-Month Cash Flow'!B:P, 5, FALSE),
$C$5 = "April", VLOOKUP(B23,'12-Month Cash Flow'!B:P, 6, FALSE),
$C$5 = "May", VLOOKUP(B23,'12-Month Cash Flow'!B:P, 7, FALSE),
$C$5 = "June", VLOOKUP(B23,'12-Month Cash Flow'!B:P, 8, FALSE),
$C$5 = "July", VLOOKUP(B23,'12-Month Cash Flow'!B:P, 9, FALSE),
$C$5 = "August", VLOOKUP(B23,'12-Month Cash Flow'!B:P, 10, FALSE),
$C$5 = "September", VLOOKUP(B23,'12-Month Cash Flow'!B:P, 11, FALSE),
$C$5 = "October", VLOOKUP(B23,'12-Month Cash Flow'!B:P, 12, FALSE),
$C$5 = "November", VLOOKUP(B23,'12-Month Cash Flow'!B:P, 13, FALSE),
$C$5 = "December", VLOOKUP(B23,'12-Month Cash Flow'!B:P, 14, FALSE)
),"")</f>
        <v>0</v>
      </c>
      <c r="D23" s="40">
        <f t="shared" si="3"/>
        <v>0</v>
      </c>
    </row>
    <row r="24" spans="1:4" ht="17.25" thickBot="1" x14ac:dyDescent="0.35">
      <c r="A24" s="33"/>
      <c r="B24" s="18" t="s">
        <v>18</v>
      </c>
      <c r="C24" s="38">
        <f>IFERROR(_xlfn.IFS(
$C$5 = "Yearly Total", VLOOKUP(B24,'12-Month Cash Flow'!B:P,15, FALSE),
$C$5 = "January", VLOOKUP(B24,'12-Month Cash Flow'!B:P, 3, FALSE),
$C$5 = "February", VLOOKUP(B24,'12-Month Cash Flow'!B:P, 4, FALSE),
$C$5 = "March", VLOOKUP(B24,'12-Month Cash Flow'!B:P, 5, FALSE),
$C$5 = "April", VLOOKUP(B24,'12-Month Cash Flow'!B:P, 6, FALSE),
$C$5 = "May", VLOOKUP(B24,'12-Month Cash Flow'!B:P, 7, FALSE),
$C$5 = "June", VLOOKUP(B24,'12-Month Cash Flow'!B:P, 8, FALSE),
$C$5 = "July", VLOOKUP(B24,'12-Month Cash Flow'!B:P, 9, FALSE),
$C$5 = "August", VLOOKUP(B24,'12-Month Cash Flow'!B:P, 10, FALSE),
$C$5 = "September", VLOOKUP(B24,'12-Month Cash Flow'!B:P, 11, FALSE),
$C$5 = "October", VLOOKUP(B24,'12-Month Cash Flow'!B:P, 12, FALSE),
$C$5 = "November", VLOOKUP(B24,'12-Month Cash Flow'!B:P, 13, FALSE),
$C$5 = "December", VLOOKUP(B24,'12-Month Cash Flow'!B:P, 14, FALSE)
),"")</f>
        <v>65783.02</v>
      </c>
    </row>
    <row r="25" spans="1:4" ht="15.75" thickTop="1" x14ac:dyDescent="0.25">
      <c r="A25" s="32" t="s">
        <v>33</v>
      </c>
      <c r="B25" s="31"/>
      <c r="C25" s="34"/>
    </row>
    <row r="26" spans="1:4" ht="16.5" x14ac:dyDescent="0.3">
      <c r="A26" s="6"/>
      <c r="B26" s="7" t="s">
        <v>19</v>
      </c>
      <c r="C26" s="37">
        <f>IFERROR(_xlfn.IFS(
$C$5 = "Yearly Total", VLOOKUP(B26,'12-Month Cash Flow'!B:P,15, FALSE),
$C$5 = "January", VLOOKUP(B26,'12-Month Cash Flow'!B:P, 3, FALSE),
$C$5 = "February", VLOOKUP(B26,'12-Month Cash Flow'!B:P, 4, FALSE),
$C$5 = "March", VLOOKUP(B26,'12-Month Cash Flow'!B:P, 5, FALSE),
$C$5 = "April", VLOOKUP(B26,'12-Month Cash Flow'!B:P, 6, FALSE),
$C$5 = "May", VLOOKUP(B26,'12-Month Cash Flow'!B:P, 7, FALSE),
$C$5 = "June", VLOOKUP(B26,'12-Month Cash Flow'!B:P, 8, FALSE),
$C$5 = "July", VLOOKUP(B26,'12-Month Cash Flow'!B:P, 9, FALSE),
$C$5 = "August", VLOOKUP(B26,'12-Month Cash Flow'!B:P, 10, FALSE),
$C$5 = "September", VLOOKUP(B26,'12-Month Cash Flow'!B:P, 11, FALSE),
$C$5 = "October", VLOOKUP(B26,'12-Month Cash Flow'!B:P, 12, FALSE),
$C$5 = "November", VLOOKUP(B26,'12-Month Cash Flow'!B:P, 13, FALSE),
$C$5 = "December", VLOOKUP(B26,'12-Month Cash Flow'!B:P, 14, FALSE)
),"")</f>
        <v>150733.02000000002</v>
      </c>
      <c r="D26" s="40">
        <f t="shared" ref="D26:D27" si="4">SUM(C26)/SUM($C$26:$C$27)</f>
        <v>1</v>
      </c>
    </row>
    <row r="27" spans="1:4" ht="16.5" x14ac:dyDescent="0.3">
      <c r="A27" s="6"/>
      <c r="B27" s="7" t="s">
        <v>20</v>
      </c>
      <c r="C27" s="37">
        <f>IFERROR(_xlfn.IFS(
$C$5 = "Yearly Total", VLOOKUP(B27,'12-Month Cash Flow'!B:P,15, FALSE),
$C$5 = "January", VLOOKUP(B27,'12-Month Cash Flow'!B:P, 3, FALSE),
$C$5 = "February", VLOOKUP(B27,'12-Month Cash Flow'!B:P, 4, FALSE),
$C$5 = "March", VLOOKUP(B27,'12-Month Cash Flow'!B:P, 5, FALSE),
$C$5 = "April", VLOOKUP(B27,'12-Month Cash Flow'!B:P, 6, FALSE),
$C$5 = "May", VLOOKUP(B27,'12-Month Cash Flow'!B:P, 7, FALSE),
$C$5 = "June", VLOOKUP(B27,'12-Month Cash Flow'!B:P, 8, FALSE),
$C$5 = "July", VLOOKUP(B27,'12-Month Cash Flow'!B:P, 9, FALSE),
$C$5 = "August", VLOOKUP(B27,'12-Month Cash Flow'!B:P, 10, FALSE),
$C$5 = "September", VLOOKUP(B27,'12-Month Cash Flow'!B:P, 11, FALSE),
$C$5 = "October", VLOOKUP(B27,'12-Month Cash Flow'!B:P, 12, FALSE),
$C$5 = "November", VLOOKUP(B27,'12-Month Cash Flow'!B:P, 13, FALSE),
$C$5 = "December", VLOOKUP(B27,'12-Month Cash Flow'!B:P, 14, FALSE)
),"")</f>
        <v>0</v>
      </c>
      <c r="D27" s="40">
        <f t="shared" si="4"/>
        <v>0</v>
      </c>
    </row>
    <row r="28" spans="1:4" ht="16.5" x14ac:dyDescent="0.3">
      <c r="A28" s="33"/>
      <c r="B28" s="18" t="s">
        <v>34</v>
      </c>
      <c r="C28" s="38">
        <f>IFERROR(_xlfn.IFS(
$C$5 = "Yearly Total", VLOOKUP(B28,'12-Month Cash Flow'!B:P,15, FALSE),
$C$5 = "January", VLOOKUP(B28,'12-Month Cash Flow'!B:P, 3, FALSE),
$C$5 = "February", VLOOKUP(B28,'12-Month Cash Flow'!B:P, 4, FALSE),
$C$5 = "March", VLOOKUP(B28,'12-Month Cash Flow'!B:P, 5, FALSE),
$C$5 = "April", VLOOKUP(B28,'12-Month Cash Flow'!B:P, 6, FALSE),
$C$5 = "May", VLOOKUP(B28,'12-Month Cash Flow'!B:P, 7, FALSE),
$C$5 = "June", VLOOKUP(B28,'12-Month Cash Flow'!B:P, 8, FALSE),
$C$5 = "July", VLOOKUP(B28,'12-Month Cash Flow'!B:P, 9, FALSE),
$C$5 = "August", VLOOKUP(B28,'12-Month Cash Flow'!B:P, 10, FALSE),
$C$5 = "September", VLOOKUP(B28,'12-Month Cash Flow'!B:P, 11, FALSE),
$C$5 = "October", VLOOKUP(B28,'12-Month Cash Flow'!B:P, 12, FALSE),
$C$5 = "November", VLOOKUP(B28,'12-Month Cash Flow'!B:P, 13, FALSE),
$C$5 = "December", VLOOKUP(B28,'12-Month Cash Flow'!B:P, 14, FALSE)
),"")</f>
        <v>150733.02000000002</v>
      </c>
    </row>
  </sheetData>
  <mergeCells count="4">
    <mergeCell ref="A1:C1"/>
    <mergeCell ref="A2:D2"/>
    <mergeCell ref="A3:D3"/>
    <mergeCell ref="A4:D4"/>
  </mergeCells>
  <conditionalFormatting sqref="D7:D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{A9048632-9B48-45F0-BAA2-154A61E26981}</x14:id>
        </ext>
      </extLst>
    </cfRule>
  </conditionalFormatting>
  <conditionalFormatting sqref="D11:D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{4EC3C3D4-347D-4C6C-A3B8-69CF74375FE3}</x14:id>
        </ext>
      </extLst>
    </cfRule>
  </conditionalFormatting>
  <conditionalFormatting sqref="D17:D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{F00EA2EC-46EE-41F6-A11C-42012E25C0E3}</x14:id>
        </ext>
      </extLst>
    </cfRule>
  </conditionalFormatting>
  <conditionalFormatting sqref="D21:D2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{99BF9C42-3A80-44F7-AC8B-AA139710AB6B}</x14:id>
        </ext>
      </extLst>
    </cfRule>
  </conditionalFormatting>
  <conditionalFormatting sqref="D26:D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{3186641C-C52B-4E33-BDFA-FBCAD6346547}</x14:id>
        </ext>
      </extLst>
    </cfRule>
  </conditionalFormatting>
  <dataValidations count="1">
    <dataValidation type="list" allowBlank="1" showInputMessage="1" showErrorMessage="1" sqref="C5" xr:uid="{CD279B77-F641-4485-8821-27189B33C8B1}">
      <formula1>"Yearly Total, January, February, March, April, May, June, July, August, September, October, November, December"</formula1>
    </dataValidation>
  </dataValidation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048632-9B48-45F0-BAA2-154A61E269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D7:D9</xm:sqref>
        </x14:conditionalFormatting>
        <x14:conditionalFormatting xmlns:xm="http://schemas.microsoft.com/office/excel/2006/main">
          <x14:cfRule type="dataBar" id="{4EC3C3D4-347D-4C6C-A3B8-69CF74375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00EA2EC-46EE-41F6-A11C-42012E25C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D17:D19</xm:sqref>
        </x14:conditionalFormatting>
        <x14:conditionalFormatting xmlns:xm="http://schemas.microsoft.com/office/excel/2006/main">
          <x14:cfRule type="dataBar" id="{99BF9C42-3A80-44F7-AC8B-AA139710A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D21:D23</xm:sqref>
        </x14:conditionalFormatting>
        <x14:conditionalFormatting xmlns:xm="http://schemas.microsoft.com/office/excel/2006/main">
          <x14:cfRule type="dataBar" id="{3186641C-C52B-4E33-BDFA-FBCAD63465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D26:D27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5641-A9A5-47D9-97E2-ED69161B67E8}">
  <sheetPr>
    <pageSetUpPr fitToPage="1"/>
  </sheetPr>
  <dimension ref="A1:P28"/>
  <sheetViews>
    <sheetView showGridLines="0" tabSelected="1" workbookViewId="0">
      <selection activeCell="F9" sqref="F9"/>
    </sheetView>
  </sheetViews>
  <sheetFormatPr defaultRowHeight="16.5" x14ac:dyDescent="0.3"/>
  <cols>
    <col min="1" max="1" width="9.140625" style="5"/>
    <col min="2" max="2" width="43.7109375" style="5" bestFit="1" customWidth="1"/>
    <col min="3" max="3" width="12" style="5" hidden="1" customWidth="1"/>
    <col min="4" max="16" width="17.28515625" style="5" customWidth="1"/>
    <col min="17" max="16384" width="9.140625" style="5"/>
  </cols>
  <sheetData>
    <row r="1" spans="1:16" ht="48.75" customHeight="1" thickBot="1" x14ac:dyDescent="0.35">
      <c r="A1" s="44" t="s">
        <v>23</v>
      </c>
      <c r="B1" s="44"/>
      <c r="C1" s="44"/>
      <c r="D1" s="44"/>
      <c r="E1" s="9"/>
      <c r="F1" s="9"/>
      <c r="G1" s="9"/>
      <c r="H1" s="9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s="45" t="s">
        <v>22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3">
      <c r="A3" s="45" t="s">
        <v>31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ht="45.75" customHeight="1" thickBot="1" x14ac:dyDescent="0.35">
      <c r="A4" s="46" t="s">
        <v>21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ht="17.25" thickTop="1" x14ac:dyDescent="0.3">
      <c r="A5" s="32" t="s">
        <v>8</v>
      </c>
      <c r="B5" s="31"/>
      <c r="C5" s="11"/>
      <c r="D5" s="12">
        <v>54789</v>
      </c>
      <c r="E5" s="12">
        <v>18295</v>
      </c>
      <c r="F5" s="12">
        <v>18323</v>
      </c>
      <c r="G5" s="12">
        <v>18354</v>
      </c>
      <c r="H5" s="12">
        <v>18384</v>
      </c>
      <c r="I5" s="12">
        <v>18415</v>
      </c>
      <c r="J5" s="12">
        <v>18445</v>
      </c>
      <c r="K5" s="12">
        <v>18476</v>
      </c>
      <c r="L5" s="12">
        <v>18507</v>
      </c>
      <c r="M5" s="12">
        <v>18537</v>
      </c>
      <c r="N5" s="12">
        <v>18568</v>
      </c>
      <c r="O5" s="12">
        <v>18598</v>
      </c>
      <c r="P5" s="13" t="s">
        <v>9</v>
      </c>
    </row>
    <row r="6" spans="1:16" ht="17.25" thickBot="1" x14ac:dyDescent="0.35">
      <c r="A6" s="16" t="s">
        <v>24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</row>
    <row r="7" spans="1:16" x14ac:dyDescent="0.3">
      <c r="A7" s="6"/>
      <c r="B7" s="7" t="s">
        <v>26</v>
      </c>
      <c r="C7" s="8"/>
      <c r="D7" s="22">
        <v>10500</v>
      </c>
      <c r="E7" s="23">
        <v>12400</v>
      </c>
      <c r="F7" s="23">
        <v>13500</v>
      </c>
      <c r="G7" s="23">
        <v>14600</v>
      </c>
      <c r="H7" s="23">
        <v>15250</v>
      </c>
      <c r="I7" s="23">
        <v>14100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4">
        <f>SUM(D7:O7)</f>
        <v>80350</v>
      </c>
    </row>
    <row r="8" spans="1:16" x14ac:dyDescent="0.3">
      <c r="A8" s="6"/>
      <c r="B8" s="7" t="s">
        <v>27</v>
      </c>
      <c r="C8" s="8"/>
      <c r="D8" s="25">
        <v>250000</v>
      </c>
      <c r="E8" s="26">
        <v>250000</v>
      </c>
      <c r="F8" s="26">
        <v>250000</v>
      </c>
      <c r="G8" s="26">
        <v>195000</v>
      </c>
      <c r="H8" s="26">
        <v>190000</v>
      </c>
      <c r="I8" s="26">
        <v>240500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7">
        <f t="shared" ref="P8:P9" si="0">SUM(D8:O8)</f>
        <v>1375500</v>
      </c>
    </row>
    <row r="9" spans="1:16" ht="17.25" thickBot="1" x14ac:dyDescent="0.35">
      <c r="A9" s="6"/>
      <c r="B9" s="7" t="s">
        <v>10</v>
      </c>
      <c r="C9" s="8"/>
      <c r="D9" s="28">
        <v>5100</v>
      </c>
      <c r="E9" s="29">
        <v>5500</v>
      </c>
      <c r="F9" s="29">
        <v>5900</v>
      </c>
      <c r="G9" s="29">
        <v>6300</v>
      </c>
      <c r="H9" s="29">
        <v>6700</v>
      </c>
      <c r="I9" s="29">
        <v>7100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30">
        <f t="shared" si="0"/>
        <v>36600</v>
      </c>
    </row>
    <row r="10" spans="1:16" ht="17.25" thickBot="1" x14ac:dyDescent="0.35">
      <c r="A10" s="17" t="s">
        <v>25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6"/>
      <c r="B11" s="7" t="s">
        <v>28</v>
      </c>
      <c r="C11" s="8"/>
      <c r="D11" s="22">
        <v>20150</v>
      </c>
      <c r="E11" s="23">
        <v>20150</v>
      </c>
      <c r="F11" s="23">
        <v>20150</v>
      </c>
      <c r="G11" s="23">
        <v>20150</v>
      </c>
      <c r="H11" s="23">
        <v>20150</v>
      </c>
      <c r="I11" s="23">
        <v>20150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4">
        <f>(SUM(D11:O11))</f>
        <v>120900</v>
      </c>
    </row>
    <row r="12" spans="1:16" x14ac:dyDescent="0.3">
      <c r="A12" s="6"/>
      <c r="B12" s="7" t="s">
        <v>29</v>
      </c>
      <c r="C12" s="8"/>
      <c r="D12" s="25">
        <v>150000</v>
      </c>
      <c r="E12" s="26">
        <v>150000</v>
      </c>
      <c r="F12" s="26">
        <v>150000</v>
      </c>
      <c r="G12" s="26">
        <v>150000</v>
      </c>
      <c r="H12" s="26">
        <v>150000</v>
      </c>
      <c r="I12" s="26">
        <v>150000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f>(SUM(D12:O12))</f>
        <v>900000</v>
      </c>
    </row>
    <row r="13" spans="1:16" ht="17.25" thickBot="1" x14ac:dyDescent="0.35">
      <c r="A13" s="6"/>
      <c r="B13" s="7" t="s">
        <v>30</v>
      </c>
      <c r="C13" s="8"/>
      <c r="D13" s="28">
        <v>10500</v>
      </c>
      <c r="E13" s="29">
        <v>10500</v>
      </c>
      <c r="F13" s="29">
        <v>10500</v>
      </c>
      <c r="G13" s="29">
        <v>10500</v>
      </c>
      <c r="H13" s="29">
        <v>10500</v>
      </c>
      <c r="I13" s="29">
        <v>10500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30">
        <f>(SUM(D13:O13))</f>
        <v>63000</v>
      </c>
    </row>
    <row r="14" spans="1:16" ht="17.25" thickBot="1" x14ac:dyDescent="0.35">
      <c r="A14" s="6"/>
      <c r="B14" s="18" t="s">
        <v>11</v>
      </c>
      <c r="C14" s="19"/>
      <c r="D14" s="20">
        <f>SUM(D7:D9)-SUM(D11:D13)</f>
        <v>84950</v>
      </c>
      <c r="E14" s="20">
        <f t="shared" ref="E14:P14" si="1">SUM(E7:E9)-SUM(E11:E13)</f>
        <v>87250</v>
      </c>
      <c r="F14" s="20">
        <f t="shared" si="1"/>
        <v>88750</v>
      </c>
      <c r="G14" s="20">
        <f t="shared" si="1"/>
        <v>35250</v>
      </c>
      <c r="H14" s="20">
        <f t="shared" si="1"/>
        <v>31300</v>
      </c>
      <c r="I14" s="20">
        <f t="shared" si="1"/>
        <v>81050</v>
      </c>
      <c r="J14" s="20">
        <f t="shared" si="1"/>
        <v>0</v>
      </c>
      <c r="K14" s="20">
        <f t="shared" si="1"/>
        <v>0</v>
      </c>
      <c r="L14" s="20">
        <f t="shared" si="1"/>
        <v>0</v>
      </c>
      <c r="M14" s="20">
        <f t="shared" si="1"/>
        <v>0</v>
      </c>
      <c r="N14" s="20">
        <f t="shared" si="1"/>
        <v>0</v>
      </c>
      <c r="O14" s="20">
        <f t="shared" si="1"/>
        <v>0</v>
      </c>
      <c r="P14" s="21">
        <f t="shared" si="1"/>
        <v>408550</v>
      </c>
    </row>
    <row r="15" spans="1:16" ht="17.25" thickTop="1" x14ac:dyDescent="0.3">
      <c r="A15" s="32" t="s">
        <v>12</v>
      </c>
      <c r="B15" s="31"/>
      <c r="C15" s="11"/>
      <c r="D15" s="12">
        <v>54789</v>
      </c>
      <c r="E15" s="12">
        <v>18295</v>
      </c>
      <c r="F15" s="12">
        <v>18323</v>
      </c>
      <c r="G15" s="12">
        <v>18354</v>
      </c>
      <c r="H15" s="12">
        <v>18384</v>
      </c>
      <c r="I15" s="12">
        <v>18415</v>
      </c>
      <c r="J15" s="12">
        <v>18445</v>
      </c>
      <c r="K15" s="12">
        <v>18476</v>
      </c>
      <c r="L15" s="12">
        <v>18507</v>
      </c>
      <c r="M15" s="12">
        <v>18537</v>
      </c>
      <c r="N15" s="12">
        <v>18568</v>
      </c>
      <c r="O15" s="12">
        <v>18598</v>
      </c>
      <c r="P15" s="13" t="s">
        <v>9</v>
      </c>
    </row>
    <row r="16" spans="1:16" ht="17.25" thickBot="1" x14ac:dyDescent="0.35">
      <c r="A16" s="16" t="s">
        <v>24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</row>
    <row r="17" spans="1:16" x14ac:dyDescent="0.3">
      <c r="A17" s="6"/>
      <c r="B17" s="7" t="s">
        <v>13</v>
      </c>
      <c r="C17" s="8"/>
      <c r="D17" s="22">
        <v>48500</v>
      </c>
      <c r="E17" s="23">
        <v>48500</v>
      </c>
      <c r="F17" s="23">
        <v>48500</v>
      </c>
      <c r="G17" s="23">
        <v>49500</v>
      </c>
      <c r="H17" s="23">
        <v>49500</v>
      </c>
      <c r="I17" s="23">
        <v>49500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4">
        <f>SUM(D17:O17)</f>
        <v>294000</v>
      </c>
    </row>
    <row r="18" spans="1:16" x14ac:dyDescent="0.3">
      <c r="A18" s="6"/>
      <c r="B18" s="7" t="s">
        <v>14</v>
      </c>
      <c r="C18" s="8"/>
      <c r="D18" s="25">
        <v>21450</v>
      </c>
      <c r="E18" s="26">
        <v>21450</v>
      </c>
      <c r="F18" s="26">
        <v>21450</v>
      </c>
      <c r="G18" s="26">
        <v>22450</v>
      </c>
      <c r="H18" s="26">
        <v>22450</v>
      </c>
      <c r="I18" s="26">
        <v>22450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7">
        <f t="shared" ref="P18:P19" si="2">SUM(D18:O18)</f>
        <v>131700</v>
      </c>
    </row>
    <row r="19" spans="1:16" ht="17.25" thickBot="1" x14ac:dyDescent="0.35">
      <c r="A19" s="6"/>
      <c r="B19" s="7" t="s">
        <v>32</v>
      </c>
      <c r="C19" s="8"/>
      <c r="D19" s="28">
        <v>12500</v>
      </c>
      <c r="E19" s="29">
        <v>12500</v>
      </c>
      <c r="F19" s="29">
        <v>12500</v>
      </c>
      <c r="G19" s="29">
        <v>13240</v>
      </c>
      <c r="H19" s="29">
        <v>13240</v>
      </c>
      <c r="I19" s="29">
        <v>13600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f t="shared" si="2"/>
        <v>77580</v>
      </c>
    </row>
    <row r="20" spans="1:16" ht="17.25" thickBot="1" x14ac:dyDescent="0.35">
      <c r="A20" s="17" t="s">
        <v>25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</row>
    <row r="21" spans="1:16" x14ac:dyDescent="0.3">
      <c r="A21" s="6"/>
      <c r="B21" s="7" t="s">
        <v>15</v>
      </c>
      <c r="C21" s="8"/>
      <c r="D21" s="22">
        <v>10987.99</v>
      </c>
      <c r="E21" s="23">
        <v>10987.99</v>
      </c>
      <c r="F21" s="23">
        <v>10987.99</v>
      </c>
      <c r="G21" s="23">
        <v>10987.99</v>
      </c>
      <c r="H21" s="23">
        <v>10987.99</v>
      </c>
      <c r="I21" s="23">
        <v>10987.99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4">
        <f>(SUM(D21:O21))</f>
        <v>65927.94</v>
      </c>
    </row>
    <row r="22" spans="1:16" x14ac:dyDescent="0.3">
      <c r="A22" s="6"/>
      <c r="B22" s="7" t="s">
        <v>16</v>
      </c>
      <c r="C22" s="8"/>
      <c r="D22" s="25">
        <v>5678.99</v>
      </c>
      <c r="E22" s="26">
        <v>5678.99</v>
      </c>
      <c r="F22" s="26">
        <v>5678.99</v>
      </c>
      <c r="G22" s="26">
        <v>5678.99</v>
      </c>
      <c r="H22" s="26">
        <v>5678.99</v>
      </c>
      <c r="I22" s="26">
        <v>5678.99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7">
        <f>(SUM(D22:O22))</f>
        <v>34073.939999999995</v>
      </c>
    </row>
    <row r="23" spans="1:16" ht="17.25" thickBot="1" x14ac:dyDescent="0.35">
      <c r="A23" s="6"/>
      <c r="B23" s="7" t="s">
        <v>17</v>
      </c>
      <c r="C23" s="8"/>
      <c r="D23" s="28">
        <v>0</v>
      </c>
      <c r="E23" s="29">
        <v>0</v>
      </c>
      <c r="F23" s="29">
        <v>0</v>
      </c>
      <c r="G23" s="29">
        <v>15000</v>
      </c>
      <c r="H23" s="29">
        <v>15200</v>
      </c>
      <c r="I23" s="29">
        <v>14800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f>(SUM(D23:O23))</f>
        <v>45000</v>
      </c>
    </row>
    <row r="24" spans="1:16" ht="17.25" thickBot="1" x14ac:dyDescent="0.35">
      <c r="A24" s="6"/>
      <c r="B24" s="18" t="s">
        <v>18</v>
      </c>
      <c r="C24" s="19"/>
      <c r="D24" s="20">
        <f>SUM(D17:D19)-SUM(D21:D23)</f>
        <v>65783.02</v>
      </c>
      <c r="E24" s="20">
        <f t="shared" ref="E24" si="3">SUM(E17:E19)-SUM(E21:E23)</f>
        <v>65783.02</v>
      </c>
      <c r="F24" s="20">
        <f t="shared" ref="F24" si="4">SUM(F17:F19)-SUM(F21:F23)</f>
        <v>65783.02</v>
      </c>
      <c r="G24" s="20">
        <f t="shared" ref="G24" si="5">SUM(G17:G19)-SUM(G21:G23)</f>
        <v>53523.020000000004</v>
      </c>
      <c r="H24" s="20">
        <f t="shared" ref="H24" si="6">SUM(H17:H19)-SUM(H21:H23)</f>
        <v>53323.020000000004</v>
      </c>
      <c r="I24" s="20">
        <f t="shared" ref="I24" si="7">SUM(I17:I19)-SUM(I21:I23)</f>
        <v>54083.020000000004</v>
      </c>
      <c r="J24" s="20">
        <f t="shared" ref="J24" si="8">SUM(J17:J19)-SUM(J21:J23)</f>
        <v>0</v>
      </c>
      <c r="K24" s="20">
        <f t="shared" ref="K24" si="9">SUM(K17:K19)-SUM(K21:K23)</f>
        <v>0</v>
      </c>
      <c r="L24" s="20">
        <f t="shared" ref="L24" si="10">SUM(L17:L19)-SUM(L21:L23)</f>
        <v>0</v>
      </c>
      <c r="M24" s="20">
        <f t="shared" ref="M24" si="11">SUM(M17:M19)-SUM(M21:M23)</f>
        <v>0</v>
      </c>
      <c r="N24" s="20">
        <f t="shared" ref="N24" si="12">SUM(N17:N19)-SUM(N21:N23)</f>
        <v>0</v>
      </c>
      <c r="O24" s="20">
        <f t="shared" ref="O24" si="13">SUM(O17:O19)-SUM(O21:O23)</f>
        <v>0</v>
      </c>
      <c r="P24" s="21">
        <f t="shared" ref="P24" si="14">SUM(P17:P19)-SUM(P21:P23)</f>
        <v>358278.12</v>
      </c>
    </row>
    <row r="25" spans="1:16" ht="18" thickTop="1" thickBot="1" x14ac:dyDescent="0.35">
      <c r="A25" s="32" t="s">
        <v>33</v>
      </c>
      <c r="B25" s="31"/>
      <c r="C25" s="11"/>
      <c r="D25" s="12">
        <v>54789</v>
      </c>
      <c r="E25" s="12">
        <v>18295</v>
      </c>
      <c r="F25" s="12">
        <v>18323</v>
      </c>
      <c r="G25" s="12">
        <v>18354</v>
      </c>
      <c r="H25" s="12">
        <v>18384</v>
      </c>
      <c r="I25" s="12">
        <v>18415</v>
      </c>
      <c r="J25" s="12">
        <v>18445</v>
      </c>
      <c r="K25" s="12">
        <v>18476</v>
      </c>
      <c r="L25" s="12">
        <v>18507</v>
      </c>
      <c r="M25" s="12">
        <v>18537</v>
      </c>
      <c r="N25" s="12">
        <v>18568</v>
      </c>
      <c r="O25" s="12">
        <v>18598</v>
      </c>
      <c r="P25" s="13" t="s">
        <v>9</v>
      </c>
    </row>
    <row r="26" spans="1:16" x14ac:dyDescent="0.3">
      <c r="A26" s="6"/>
      <c r="B26" s="7" t="s">
        <v>19</v>
      </c>
      <c r="C26" s="8"/>
      <c r="D26" s="22">
        <f>SUM(D14,D24)</f>
        <v>150733.02000000002</v>
      </c>
      <c r="E26" s="23">
        <f t="shared" ref="E26:O26" si="15">SUM(E14,E24)</f>
        <v>153033.02000000002</v>
      </c>
      <c r="F26" s="23">
        <f t="shared" si="15"/>
        <v>154533.02000000002</v>
      </c>
      <c r="G26" s="23">
        <f t="shared" si="15"/>
        <v>88773.02</v>
      </c>
      <c r="H26" s="23">
        <f t="shared" si="15"/>
        <v>84623.02</v>
      </c>
      <c r="I26" s="23">
        <f t="shared" si="15"/>
        <v>135133.02000000002</v>
      </c>
      <c r="J26" s="23">
        <f t="shared" si="15"/>
        <v>0</v>
      </c>
      <c r="K26" s="23">
        <f t="shared" si="15"/>
        <v>0</v>
      </c>
      <c r="L26" s="23">
        <f t="shared" si="15"/>
        <v>0</v>
      </c>
      <c r="M26" s="23">
        <f t="shared" si="15"/>
        <v>0</v>
      </c>
      <c r="N26" s="23">
        <f t="shared" si="15"/>
        <v>0</v>
      </c>
      <c r="O26" s="23">
        <f t="shared" si="15"/>
        <v>0</v>
      </c>
      <c r="P26" s="24">
        <f>SUM(D26:O26)</f>
        <v>766828.12000000011</v>
      </c>
    </row>
    <row r="27" spans="1:16" ht="17.25" thickBot="1" x14ac:dyDescent="0.35">
      <c r="A27" s="6"/>
      <c r="B27" s="7" t="s">
        <v>20</v>
      </c>
      <c r="C27" s="8"/>
      <c r="D27" s="25">
        <v>0</v>
      </c>
      <c r="E27" s="26">
        <f>D28</f>
        <v>150733.02000000002</v>
      </c>
      <c r="F27" s="26">
        <f t="shared" ref="F27:I27" si="16">E28</f>
        <v>303766.04000000004</v>
      </c>
      <c r="G27" s="26">
        <f t="shared" si="16"/>
        <v>458299.06000000006</v>
      </c>
      <c r="H27" s="26">
        <f t="shared" si="16"/>
        <v>547072.08000000007</v>
      </c>
      <c r="I27" s="26">
        <f t="shared" si="16"/>
        <v>631695.10000000009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7">
        <f t="shared" ref="P27" si="17">SUM(D27:O27)</f>
        <v>2091565.3000000003</v>
      </c>
    </row>
    <row r="28" spans="1:16" ht="17.25" thickBot="1" x14ac:dyDescent="0.35">
      <c r="A28" s="6"/>
      <c r="B28" s="18" t="s">
        <v>34</v>
      </c>
      <c r="C28" s="19"/>
      <c r="D28" s="20">
        <f>SUM(D26:D27)</f>
        <v>150733.02000000002</v>
      </c>
      <c r="E28" s="20">
        <f t="shared" ref="E28:O28" si="18">SUM(E26:E27)</f>
        <v>303766.04000000004</v>
      </c>
      <c r="F28" s="20">
        <f t="shared" si="18"/>
        <v>458299.06000000006</v>
      </c>
      <c r="G28" s="20">
        <f t="shared" si="18"/>
        <v>547072.08000000007</v>
      </c>
      <c r="H28" s="20">
        <f t="shared" si="18"/>
        <v>631695.10000000009</v>
      </c>
      <c r="I28" s="20">
        <f t="shared" si="18"/>
        <v>766828.12000000011</v>
      </c>
      <c r="J28" s="20">
        <f t="shared" si="18"/>
        <v>0</v>
      </c>
      <c r="K28" s="20">
        <f t="shared" si="18"/>
        <v>0</v>
      </c>
      <c r="L28" s="20">
        <f t="shared" si="18"/>
        <v>0</v>
      </c>
      <c r="M28" s="20">
        <f t="shared" si="18"/>
        <v>0</v>
      </c>
      <c r="N28" s="20">
        <f t="shared" si="18"/>
        <v>0</v>
      </c>
      <c r="O28" s="20">
        <f t="shared" si="18"/>
        <v>0</v>
      </c>
      <c r="P28" s="21">
        <f>SUM(P26:P27)</f>
        <v>2858393.4200000004</v>
      </c>
    </row>
  </sheetData>
  <mergeCells count="4">
    <mergeCell ref="A1:D1"/>
    <mergeCell ref="A2:P2"/>
    <mergeCell ref="A3:P3"/>
    <mergeCell ref="A4:P4"/>
  </mergeCells>
  <conditionalFormatting sqref="D6:P13">
    <cfRule type="cellIs" dxfId="7" priority="10" operator="lessThan">
      <formula>0</formula>
    </cfRule>
  </conditionalFormatting>
  <conditionalFormatting sqref="D14:P14">
    <cfRule type="cellIs" dxfId="6" priority="9" operator="lessThan">
      <formula>0</formula>
    </cfRule>
  </conditionalFormatting>
  <conditionalFormatting sqref="D16:P16 D20:P20">
    <cfRule type="cellIs" dxfId="5" priority="8" operator="lessThan">
      <formula>0</formula>
    </cfRule>
  </conditionalFormatting>
  <conditionalFormatting sqref="D24:P24">
    <cfRule type="cellIs" dxfId="4" priority="7" operator="lessThan">
      <formula>0</formula>
    </cfRule>
  </conditionalFormatting>
  <conditionalFormatting sqref="D17:P19">
    <cfRule type="cellIs" dxfId="3" priority="6" operator="lessThan">
      <formula>0</formula>
    </cfRule>
  </conditionalFormatting>
  <conditionalFormatting sqref="D21:P23">
    <cfRule type="cellIs" dxfId="2" priority="5" operator="lessThan">
      <formula>0</formula>
    </cfRule>
  </conditionalFormatting>
  <conditionalFormatting sqref="D28:P28">
    <cfRule type="cellIs" dxfId="1" priority="3" operator="lessThan">
      <formula>0</formula>
    </cfRule>
  </conditionalFormatting>
  <conditionalFormatting sqref="D26:P27">
    <cfRule type="cellIs" dxfId="0" priority="2" operator="lessThan">
      <formula>0</formula>
    </cfRule>
  </conditionalFormatting>
  <pageMargins left="0.7" right="0.7" top="0.75" bottom="0.75" header="0.3" footer="0.3"/>
  <pageSetup fitToWidth="4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9D1A-DEFF-4FDF-9AC8-E4EA50533DAB}">
  <dimension ref="A1:Z1000"/>
  <sheetViews>
    <sheetView showGridLines="0" workbookViewId="0">
      <selection activeCell="V11" sqref="A1:XFD1048576"/>
    </sheetView>
  </sheetViews>
  <sheetFormatPr defaultColWidth="14.42578125" defaultRowHeight="15" x14ac:dyDescent="0.25"/>
  <cols>
    <col min="1" max="8" width="9.140625" customWidth="1"/>
    <col min="9" max="9" width="7.28515625" customWidth="1"/>
    <col min="10" max="10" width="9.140625" customWidth="1"/>
    <col min="11" max="11" width="7.7109375" customWidth="1"/>
    <col min="12" max="12" width="9.140625" customWidth="1"/>
    <col min="13" max="13" width="2" customWidth="1"/>
    <col min="14" max="15" width="9.140625" customWidth="1"/>
    <col min="16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 t="s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 t="s">
        <v>5</v>
      </c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 t="s"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9" r:id="rId1" xr:uid="{E9219987-2DDE-4284-810E-0909BFE6E5A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 Statement</vt:lpstr>
      <vt:lpstr>12-Month Cash Flow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2022-10-03T00:16:10Z</cp:lastPrinted>
  <dcterms:created xsi:type="dcterms:W3CDTF">2022-09-28T00:14:52Z</dcterms:created>
  <dcterms:modified xsi:type="dcterms:W3CDTF">2022-10-03T00:16:12Z</dcterms:modified>
</cp:coreProperties>
</file>