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SnoopyYam\Documents\Templates\Project Management Templates\"/>
    </mc:Choice>
  </mc:AlternateContent>
  <xr:revisionPtr revIDLastSave="0" documentId="13_ncr:1_{361905F0-B873-4317-A6EE-8A0FB64DED71}" xr6:coauthVersionLast="47" xr6:coauthVersionMax="47" xr10:uidLastSave="{00000000-0000-0000-0000-000000000000}"/>
  <bookViews>
    <workbookView xWindow="-110" yWindow="-110" windowWidth="25820" windowHeight="13900" activeTab="4" xr2:uid="{00000000-000D-0000-FFFF-FFFF00000000}"/>
  </bookViews>
  <sheets>
    <sheet name="Content" sheetId="9" r:id="rId1"/>
    <sheet name="Calendar" sheetId="17" r:id="rId2"/>
    <sheet name="Hashtags" sheetId="18" r:id="rId3"/>
    <sheet name="Settings" sheetId="11" r:id="rId4"/>
    <sheet name="Help" sheetId="2" r:id="rId5"/>
  </sheets>
  <definedNames>
    <definedName name="_xlnm._FilterDatabase" localSheetId="0" hidden="1">Content!$B$4:$K$16</definedName>
    <definedName name="assignedto_list">Settings!$A$20:$A$29</definedName>
    <definedName name="calendar_days" localSheetId="1">Calendar!$A$4,Calendar!$C$4,Calendar!$E$4,Calendar!$G$4,Calendar!$I$4,Calendar!$K$4,Calendar!$M$4,Calendar!$M$8,Calendar!$K$8,Calendar!$I$8,Calendar!$G$8,Calendar!$E$8,Calendar!$C$8,Calendar!$A$8,Calendar!$A$12,Calendar!$C$12,Calendar!$E$12,Calendar!$G$12,Calendar!$I$12,Calendar!$K$12,Calendar!$M$12,Calendar!$A$16,Calendar!$C$16,Calendar!$E$16,Calendar!$G$16,Calendar!$I$16,Calendar!$K$16,Calendar!$M$16,Calendar!$M$20,Calendar!$K$20,Calendar!$I$20,Calendar!$G$20,Calendar!$E$20,Calendar!$C$20,Calendar!$A$20,Calendar!$A$24,Calendar!$C$24,Calendar!$E$24,Calendar!$G$24,Calendar!$I$24,Calendar!$K$24,Calendar!$M$24</definedName>
    <definedName name="calendar_events_col1" localSheetId="1">Calendar!$A$5:$A$7,Calendar!$C$5:$C$7,Calendar!$E$5:$E$7,Calendar!$G$5:$G$7,Calendar!$I$5:$I$7,Calendar!$K$5:$K$7,Calendar!$M$5:$M$7,Calendar!$A$9:$A$11,Calendar!$C$9:$C$11,Calendar!$E$9:$E$11,Calendar!$G$9:$G$11,Calendar!$I$9:$I$11,Calendar!$K$9:$K$11,Calendar!$M$9:$M$11,Calendar!$A$13:$A$15,Calendar!$C$13:$C$15,Calendar!$E$13:$E$15,Calendar!$G$13:$G$15,Calendar!$I$13:$I$15,Calendar!$K$13:$K$15,Calendar!$A$17:$A$19,Calendar!$C$17:$C$19,Calendar!$E$17:$E$19,Calendar!$G$17:$G$19,Calendar!$I$17:$I$19,Calendar!$K$17:$K$19,Calendar!$M$17:$M$19,Calendar!$A$21:$A$23,Calendar!$C$21:$C$23,Calendar!$E$21:$E$23,Calendar!$G$21:$G$23,Calendar!$I$21:$I$23,Calendar!$K$21:$K$23,Calendar!$M$21:$M$23,Calendar!$M$13:$M$15,Calendar!$A$25:$A$27,Calendar!$C$25:$C$27,Calendar!$E$25:$E$27,Calendar!$G$25:$G$27,Calendar!$I$25:$I$27,Calendar!$K$25:$K$27,Calendar!$M$25:$M$27</definedName>
    <definedName name="calendar_events_col2" localSheetId="1">Calendar!$B$5:$B$7,Calendar!$D$5:$D$7,Calendar!$F$5:$F$7,Calendar!$H$5:$H$7,Calendar!$J$5:$J$7,Calendar!$L$5:$L$7,Calendar!$N$5:$N$7,Calendar!$B$9:$B$11,Calendar!$D$9:$D$11,Calendar!$F$9:$F$11,Calendar!$H$9:$H$11,Calendar!$J$9:$J$11,Calendar!$L$9:$L$11,Calendar!$N$9:$N$11,Calendar!$B$13:$B$15,Calendar!$D$13:$D$15,Calendar!$F$13:$F$15,Calendar!$H$13:$H$15,Calendar!$J$13:$J$15,Calendar!$L$13:$L$15,Calendar!$N$13:$N$15,Calendar!$B$17:$B$19,Calendar!$D$17:$D$19,Calendar!$F$17:$F$19,Calendar!$H$17:$H$19,Calendar!$J$17:$J$19,Calendar!$L$17:$L$19,Calendar!$N$17:$N$19,Calendar!$B$21:$B$23,Calendar!$D$21:$D$23,Calendar!$F$21:$F$23,Calendar!$H$21:$H$23,Calendar!$J$21:$J$23,Calendar!$L$21:$L$23,Calendar!$N$21:$N$23,Calendar!$B$25:$B$27,Calendar!$D$25:$D$27,Calendar!$F$25:$F$27,Calendar!$H$25:$H$27,Calendar!$J$25:$J$27,Calendar!$L$25:$L$27,Calendar!$N$25:$N$27</definedName>
    <definedName name="holiday_days" localSheetId="1">Calendar!$B$4,Calendar!$D$4,Calendar!$F$4,Calendar!$H$4,Calendar!$J$4,Calendar!$L$4,Calendar!$N$4,Calendar!$N$8,Calendar!$L$8,Calendar!$J$8,Calendar!$H$8,Calendar!$F$8,Calendar!$D$8,Calendar!$B$8,Calendar!$B$12,Calendar!$D$12,Calendar!$F$12,Calendar!$H$12,Calendar!$J$12,Calendar!$L$12,Calendar!$N$12,Calendar!$N$16,Calendar!$L$16,Calendar!$J$16,Calendar!$H$16,Calendar!$F$16,Calendar!$D$16,Calendar!$B$16,Calendar!$B$20,Calendar!$D$20,Calendar!$F$20,Calendar!$H$20,Calendar!$J$20,Calendar!$L$20,Calendar!$N$20,Calendar!$N$24,Calendar!$L$24,Calendar!$J$24,Calendar!$H$24,Calendar!$F$24,Calendar!$D$24,Calendar!$B$24</definedName>
    <definedName name="holiday_list">Settings!$A$46:$A$94</definedName>
    <definedName name="_xlnm.Print_Area" localSheetId="1">Calendar!$A$1:$N$27</definedName>
    <definedName name="_xlnm.Print_Titles" localSheetId="0">Content!$3:$4</definedName>
    <definedName name="status_options">Settings!$A$5:$A$10</definedName>
    <definedName name="valuevx">42.314159</definedName>
    <definedName name="vertex42_copyright" hidden="1">"© 2020 Vertex42 LLC"</definedName>
    <definedName name="vertex42_id" hidden="1">"content-calendar.xlsx"</definedName>
    <definedName name="vertex42_title" hidden="1">"Content Calendar Template"</definedName>
    <definedName name="weekend_string">Settings!$C$32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11" i="17" l="1"/>
  <c r="D3" i="18" l="1"/>
  <c r="D4" i="18" s="1"/>
  <c r="G8" i="18"/>
  <c r="G9" i="18"/>
  <c r="G11" i="18"/>
  <c r="G10" i="18"/>
  <c r="G12" i="18"/>
  <c r="G13" i="18"/>
  <c r="G14" i="18"/>
  <c r="G15" i="18"/>
  <c r="G16" i="18"/>
  <c r="G17" i="18"/>
  <c r="G18" i="18"/>
  <c r="G19" i="18"/>
  <c r="G20" i="18"/>
  <c r="G21" i="18"/>
  <c r="G22" i="18"/>
  <c r="G23" i="18"/>
  <c r="G24" i="18"/>
  <c r="G25" i="18"/>
  <c r="G7" i="18"/>
  <c r="C4" i="18" l="1"/>
  <c r="A47" i="11" l="1"/>
  <c r="B43" i="11"/>
  <c r="A78" i="11" l="1"/>
  <c r="A88" i="11"/>
  <c r="A86" i="11"/>
  <c r="A85" i="11"/>
  <c r="A87" i="11"/>
  <c r="A83" i="11" a="1"/>
  <c r="A83" i="11" s="1"/>
  <c r="A81" i="11" a="1"/>
  <c r="A81" i="11" s="1"/>
  <c r="A84" i="11" a="1"/>
  <c r="A84" i="11" s="1"/>
  <c r="A82" i="11" a="1"/>
  <c r="A82" i="11" s="1"/>
  <c r="A80" i="11"/>
  <c r="A69" i="11"/>
  <c r="A62" i="11"/>
  <c r="A79" i="11"/>
  <c r="A56" i="11"/>
  <c r="A58" i="11"/>
  <c r="A49" i="11"/>
  <c r="A75" i="11"/>
  <c r="A60" i="11"/>
  <c r="A52" i="11"/>
  <c r="A77" i="11"/>
  <c r="A76" i="11"/>
  <c r="A50" i="11"/>
  <c r="A74" i="11"/>
  <c r="A64" i="11"/>
  <c r="A51" i="11"/>
  <c r="A63" i="11"/>
  <c r="A73" i="11"/>
  <c r="A71" i="11"/>
  <c r="A61" i="11"/>
  <c r="A59" i="11"/>
  <c r="A66" i="11"/>
  <c r="A70" i="11"/>
  <c r="A67" i="11"/>
  <c r="A53" i="11"/>
  <c r="A68" i="11"/>
  <c r="A57" i="11"/>
  <c r="A55" i="11"/>
  <c r="A54" i="11"/>
  <c r="A65" i="11"/>
  <c r="A48" i="11"/>
  <c r="A72" i="11"/>
  <c r="G6" i="9"/>
  <c r="G7" i="9"/>
  <c r="G8" i="9"/>
  <c r="G9" i="9"/>
  <c r="G10" i="9"/>
  <c r="G11" i="9"/>
  <c r="G12" i="9"/>
  <c r="G13" i="9"/>
  <c r="G14" i="9"/>
  <c r="G15" i="9"/>
  <c r="G16" i="9"/>
  <c r="G17" i="9"/>
  <c r="G5" i="9"/>
  <c r="P21" i="17"/>
  <c r="P20" i="17"/>
  <c r="P19" i="17"/>
  <c r="P18" i="17"/>
  <c r="P17" i="17"/>
  <c r="P16" i="17"/>
  <c r="A4" i="17" l="1"/>
  <c r="B6" i="17" l="1" a="1"/>
  <c r="B6" i="17" s="1"/>
  <c r="B4" i="17"/>
  <c r="C4" i="17"/>
  <c r="D4" i="17" s="1"/>
  <c r="B5" i="17" a="1"/>
  <c r="B5" i="17" s="1"/>
  <c r="A5" i="17" a="1"/>
  <c r="A5" i="17" s="1"/>
  <c r="A7" i="17" a="1"/>
  <c r="A7" i="17" s="1"/>
  <c r="B7" i="17" a="1"/>
  <c r="B7" i="17" s="1"/>
  <c r="A6" i="17" a="1"/>
  <c r="A6" i="17" s="1"/>
  <c r="E4" i="17" l="1"/>
  <c r="F4" i="17" s="1"/>
  <c r="G4" i="17" l="1"/>
  <c r="H4" i="17" s="1"/>
  <c r="I4" i="17" l="1"/>
  <c r="J4" i="17" s="1"/>
  <c r="K4" i="17" l="1"/>
  <c r="L4" i="17" s="1"/>
  <c r="M4" i="17" l="1"/>
  <c r="N4" i="17" s="1"/>
  <c r="A8" i="17" l="1"/>
  <c r="B8" i="17" s="1"/>
  <c r="B9" i="17" l="1" a="1"/>
  <c r="B9" i="17" s="1"/>
  <c r="B10" i="17" a="1"/>
  <c r="B10" i="17" s="1"/>
  <c r="A11" i="17" a="1"/>
  <c r="A11" i="17" s="1"/>
  <c r="A9" i="17" a="1"/>
  <c r="A9" i="17" s="1"/>
  <c r="B11" i="17" a="1"/>
  <c r="B11" i="17" s="1"/>
  <c r="C8" i="17"/>
  <c r="D8" i="17" s="1"/>
  <c r="A10" i="17" a="1"/>
  <c r="A10" i="17" s="1"/>
  <c r="D11" i="17" l="1" a="1"/>
  <c r="D11" i="17" s="1"/>
  <c r="C9" i="17" a="1"/>
  <c r="C9" i="17" s="1"/>
  <c r="C11" i="17" a="1"/>
  <c r="C11" i="17" s="1"/>
  <c r="C10" i="17" a="1"/>
  <c r="C10" i="17" s="1"/>
  <c r="D9" i="17" a="1"/>
  <c r="D9" i="17" s="1"/>
  <c r="E8" i="17"/>
  <c r="F8" i="17" s="1"/>
  <c r="D10" i="17" a="1"/>
  <c r="D10" i="17" s="1"/>
  <c r="F11" i="17" l="1" a="1"/>
  <c r="F11" i="17" s="1"/>
  <c r="E10" i="17" a="1"/>
  <c r="E10" i="17" s="1"/>
  <c r="E11" i="17" a="1"/>
  <c r="E11" i="17" s="1"/>
  <c r="G8" i="17"/>
  <c r="H8" i="17" s="1"/>
  <c r="E9" i="17" a="1"/>
  <c r="E9" i="17" s="1"/>
  <c r="F9" i="17" a="1"/>
  <c r="F9" i="17" s="1"/>
  <c r="F10" i="17" a="1"/>
  <c r="F10" i="17" s="1"/>
  <c r="G10" i="17" l="1" a="1"/>
  <c r="G10" i="17" s="1"/>
  <c r="H9" i="17" a="1"/>
  <c r="H9" i="17" s="1"/>
  <c r="G11" i="17" a="1"/>
  <c r="G11" i="17" s="1"/>
  <c r="I8" i="17"/>
  <c r="J8" i="17" s="1"/>
  <c r="H10" i="17" a="1"/>
  <c r="H10" i="17" s="1"/>
  <c r="H11" i="17" a="1"/>
  <c r="H11" i="17" s="1"/>
  <c r="G9" i="17" a="1"/>
  <c r="G9" i="17" s="1"/>
  <c r="I11" i="17" l="1" a="1"/>
  <c r="I11" i="17" s="1"/>
  <c r="J11" i="17" a="1"/>
  <c r="J11" i="17" s="1"/>
  <c r="K8" i="17"/>
  <c r="L8" i="17" s="1"/>
  <c r="I10" i="17" a="1"/>
  <c r="I10" i="17" s="1"/>
  <c r="J10" i="17" a="1"/>
  <c r="J10" i="17" s="1"/>
  <c r="J9" i="17" a="1"/>
  <c r="J9" i="17" s="1"/>
  <c r="I9" i="17" a="1"/>
  <c r="I9" i="17" s="1"/>
  <c r="K9" i="17" l="1" a="1"/>
  <c r="K9" i="17" s="1"/>
  <c r="M8" i="17"/>
  <c r="N8" i="17" s="1"/>
  <c r="L10" i="17" a="1"/>
  <c r="L10" i="17" s="1"/>
  <c r="L9" i="17" a="1"/>
  <c r="L9" i="17" s="1"/>
  <c r="L11" i="17" a="1"/>
  <c r="L11" i="17" s="1"/>
  <c r="K10" i="17" a="1"/>
  <c r="K10" i="17" s="1"/>
  <c r="K11" i="17" a="1"/>
  <c r="K11" i="17" s="1"/>
  <c r="A12" i="17" l="1"/>
  <c r="B12" i="17" s="1"/>
  <c r="N11" i="17" a="1"/>
  <c r="N11" i="17" s="1"/>
  <c r="M11" i="17" a="1"/>
  <c r="M11" i="17" s="1"/>
  <c r="M9" i="17" a="1"/>
  <c r="M9" i="17" s="1"/>
  <c r="N9" i="17" a="1"/>
  <c r="N9" i="17" s="1"/>
  <c r="M10" i="17" a="1"/>
  <c r="M10" i="17" s="1"/>
  <c r="N10" i="17" a="1"/>
  <c r="N10" i="17" s="1"/>
  <c r="C12" i="17" l="1"/>
  <c r="D12" i="17" s="1"/>
  <c r="A14" i="17" a="1"/>
  <c r="A14" i="17" s="1"/>
  <c r="B14" i="17" a="1"/>
  <c r="B14" i="17" s="1"/>
  <c r="A13" i="17" a="1"/>
  <c r="A13" i="17" s="1"/>
  <c r="B15" i="17" a="1"/>
  <c r="B15" i="17" s="1"/>
  <c r="A15" i="17" a="1"/>
  <c r="A15" i="17" s="1"/>
  <c r="B13" i="17" a="1"/>
  <c r="B13" i="17" s="1"/>
  <c r="D13" i="17" l="1" a="1"/>
  <c r="D13" i="17" s="1"/>
  <c r="D14" i="17" a="1"/>
  <c r="D14" i="17" s="1"/>
  <c r="C14" i="17" a="1"/>
  <c r="C14" i="17" s="1"/>
  <c r="E12" i="17"/>
  <c r="F12" i="17" s="1"/>
  <c r="D15" i="17" a="1"/>
  <c r="D15" i="17" s="1"/>
  <c r="C13" i="17" a="1"/>
  <c r="C13" i="17" s="1"/>
  <c r="C15" i="17" a="1"/>
  <c r="C15" i="17" s="1"/>
  <c r="E13" i="17" l="1" a="1"/>
  <c r="E13" i="17" s="1"/>
  <c r="E14" i="17" a="1"/>
  <c r="E14" i="17" s="1"/>
  <c r="F15" i="17" a="1"/>
  <c r="F15" i="17" s="1"/>
  <c r="F14" i="17" a="1"/>
  <c r="F14" i="17" s="1"/>
  <c r="E15" i="17" a="1"/>
  <c r="E15" i="17" s="1"/>
  <c r="F13" i="17" a="1"/>
  <c r="F13" i="17" s="1"/>
  <c r="G12" i="17"/>
  <c r="H12" i="17" s="1"/>
  <c r="G14" i="17" l="1" a="1"/>
  <c r="G14" i="17" s="1"/>
  <c r="H14" i="17" a="1"/>
  <c r="H14" i="17" s="1"/>
  <c r="I12" i="17"/>
  <c r="J12" i="17" s="1"/>
  <c r="H13" i="17" a="1"/>
  <c r="H13" i="17" s="1"/>
  <c r="G15" i="17" a="1"/>
  <c r="G15" i="17" s="1"/>
  <c r="H15" i="17" a="1"/>
  <c r="H15" i="17" s="1"/>
  <c r="G13" i="17" a="1"/>
  <c r="G13" i="17" s="1"/>
  <c r="I14" i="17" l="1" a="1"/>
  <c r="I14" i="17" s="1"/>
  <c r="J15" i="17" a="1"/>
  <c r="J15" i="17" s="1"/>
  <c r="J14" i="17" a="1"/>
  <c r="J14" i="17" s="1"/>
  <c r="K12" i="17"/>
  <c r="L12" i="17" s="1"/>
  <c r="I15" i="17" a="1"/>
  <c r="I15" i="17" s="1"/>
  <c r="J13" i="17" a="1"/>
  <c r="J13" i="17" s="1"/>
  <c r="I13" i="17" a="1"/>
  <c r="I13" i="17" s="1"/>
  <c r="L14" i="17" l="1" a="1"/>
  <c r="L14" i="17" s="1"/>
  <c r="K13" i="17" a="1"/>
  <c r="K13" i="17" s="1"/>
  <c r="K14" i="17" a="1"/>
  <c r="K14" i="17" s="1"/>
  <c r="L13" i="17" a="1"/>
  <c r="L13" i="17" s="1"/>
  <c r="L15" i="17" a="1"/>
  <c r="L15" i="17" s="1"/>
  <c r="M12" i="17"/>
  <c r="N12" i="17" s="1"/>
  <c r="K15" i="17" a="1"/>
  <c r="K15" i="17" s="1"/>
  <c r="A16" i="17" l="1"/>
  <c r="B16" i="17" s="1"/>
  <c r="N13" i="17" a="1"/>
  <c r="N13" i="17" s="1"/>
  <c r="M13" i="17" a="1"/>
  <c r="M13" i="17" s="1"/>
  <c r="N14" i="17" a="1"/>
  <c r="N14" i="17" s="1"/>
  <c r="M14" i="17" a="1"/>
  <c r="M14" i="17" s="1"/>
  <c r="M15" i="17" a="1"/>
  <c r="M15" i="17" s="1"/>
  <c r="N15" i="17" a="1"/>
  <c r="N15" i="17" s="1"/>
  <c r="A17" i="17" l="1" a="1"/>
  <c r="A17" i="17" s="1"/>
  <c r="B17" i="17" a="1"/>
  <c r="B17" i="17" s="1"/>
  <c r="C16" i="17"/>
  <c r="D16" i="17" s="1"/>
  <c r="B19" i="17" a="1"/>
  <c r="B19" i="17" s="1"/>
  <c r="B18" i="17" a="1"/>
  <c r="B18" i="17" s="1"/>
  <c r="A18" i="17" a="1"/>
  <c r="A18" i="17" s="1"/>
  <c r="A19" i="17" a="1"/>
  <c r="A19" i="17" s="1"/>
  <c r="C19" i="17" l="1" a="1"/>
  <c r="C19" i="17" s="1"/>
  <c r="E16" i="17"/>
  <c r="F16" i="17" s="1"/>
  <c r="D19" i="17" a="1"/>
  <c r="D19" i="17" s="1"/>
  <c r="D17" i="17" a="1"/>
  <c r="D17" i="17" s="1"/>
  <c r="C17" i="17" a="1"/>
  <c r="C17" i="17" s="1"/>
  <c r="C18" i="17" a="1"/>
  <c r="C18" i="17" s="1"/>
  <c r="D18" i="17" a="1"/>
  <c r="D18" i="17" s="1"/>
  <c r="F18" i="17" l="1" a="1"/>
  <c r="F18" i="17" s="1"/>
  <c r="E18" i="17" a="1"/>
  <c r="E18" i="17" s="1"/>
  <c r="E17" i="17" a="1"/>
  <c r="E17" i="17" s="1"/>
  <c r="G16" i="17"/>
  <c r="H16" i="17" s="1"/>
  <c r="F17" i="17" a="1"/>
  <c r="F17" i="17" s="1"/>
  <c r="F19" i="17" a="1"/>
  <c r="F19" i="17" s="1"/>
  <c r="E19" i="17" a="1"/>
  <c r="E19" i="17" s="1"/>
  <c r="G19" i="17" l="1" a="1"/>
  <c r="G19" i="17" s="1"/>
  <c r="H18" i="17" a="1"/>
  <c r="H18" i="17" s="1"/>
  <c r="G18" i="17" a="1"/>
  <c r="G18" i="17" s="1"/>
  <c r="H17" i="17" a="1"/>
  <c r="H17" i="17" s="1"/>
  <c r="I16" i="17"/>
  <c r="J16" i="17" s="1"/>
  <c r="G17" i="17" a="1"/>
  <c r="G17" i="17" s="1"/>
  <c r="H19" i="17" a="1"/>
  <c r="H19" i="17" s="1"/>
  <c r="J18" i="17" l="1" a="1"/>
  <c r="J18" i="17" s="1"/>
  <c r="K16" i="17"/>
  <c r="L16" i="17" s="1"/>
  <c r="I18" i="17" a="1"/>
  <c r="I18" i="17" s="1"/>
  <c r="J17" i="17" a="1"/>
  <c r="J17" i="17" s="1"/>
  <c r="I17" i="17" a="1"/>
  <c r="I17" i="17" s="1"/>
  <c r="J19" i="17" a="1"/>
  <c r="J19" i="17" s="1"/>
  <c r="I19" i="17" a="1"/>
  <c r="I19" i="17" s="1"/>
  <c r="L18" i="17" l="1" a="1"/>
  <c r="L18" i="17" s="1"/>
  <c r="M16" i="17"/>
  <c r="N16" i="17" s="1"/>
  <c r="L17" i="17" a="1"/>
  <c r="L17" i="17" s="1"/>
  <c r="K19" i="17" a="1"/>
  <c r="K19" i="17" s="1"/>
  <c r="K17" i="17" a="1"/>
  <c r="K17" i="17" s="1"/>
  <c r="K18" i="17" a="1"/>
  <c r="K18" i="17" s="1"/>
  <c r="L19" i="17" a="1"/>
  <c r="L19" i="17" s="1"/>
  <c r="N18" i="17" l="1" a="1"/>
  <c r="N18" i="17" s="1"/>
  <c r="N19" i="17" a="1"/>
  <c r="N19" i="17" s="1"/>
  <c r="M18" i="17" a="1"/>
  <c r="M18" i="17" s="1"/>
  <c r="M17" i="17" a="1"/>
  <c r="M17" i="17" s="1"/>
  <c r="N17" i="17" a="1"/>
  <c r="N17" i="17" s="1"/>
  <c r="A20" i="17"/>
  <c r="B20" i="17" s="1"/>
  <c r="M19" i="17" a="1"/>
  <c r="M19" i="17" s="1"/>
  <c r="A21" i="17" l="1" a="1"/>
  <c r="A21" i="17" s="1"/>
  <c r="A22" i="17" a="1"/>
  <c r="A22" i="17" s="1"/>
  <c r="C20" i="17"/>
  <c r="D20" i="17" s="1"/>
  <c r="B22" i="17" a="1"/>
  <c r="B22" i="17" s="1"/>
  <c r="A23" i="17" a="1"/>
  <c r="A23" i="17" s="1"/>
  <c r="B23" i="17" a="1"/>
  <c r="B23" i="17" s="1"/>
  <c r="B21" i="17" a="1"/>
  <c r="B21" i="17" s="1"/>
  <c r="C22" i="17" l="1" a="1"/>
  <c r="C22" i="17" s="1"/>
  <c r="E20" i="17"/>
  <c r="F20" i="17" s="1"/>
  <c r="C23" i="17" a="1"/>
  <c r="C23" i="17" s="1"/>
  <c r="D21" i="17" a="1"/>
  <c r="D21" i="17" s="1"/>
  <c r="C21" i="17" a="1"/>
  <c r="C21" i="17" s="1"/>
  <c r="D22" i="17" a="1"/>
  <c r="D22" i="17" s="1"/>
  <c r="D23" i="17" a="1"/>
  <c r="D23" i="17" s="1"/>
  <c r="E21" i="17" l="1" a="1"/>
  <c r="E21" i="17" s="1"/>
  <c r="G20" i="17"/>
  <c r="H20" i="17" s="1"/>
  <c r="E22" i="17" a="1"/>
  <c r="E22" i="17" s="1"/>
  <c r="F22" i="17" a="1"/>
  <c r="F22" i="17" s="1"/>
  <c r="F23" i="17" a="1"/>
  <c r="F23" i="17" s="1"/>
  <c r="F21" i="17" a="1"/>
  <c r="F21" i="17" s="1"/>
  <c r="E23" i="17" a="1"/>
  <c r="E23" i="17" s="1"/>
  <c r="G21" i="17" l="1" a="1"/>
  <c r="G21" i="17" s="1"/>
  <c r="H23" i="17" a="1"/>
  <c r="H23" i="17" s="1"/>
  <c r="I20" i="17"/>
  <c r="J20" i="17" s="1"/>
  <c r="G22" i="17" a="1"/>
  <c r="G22" i="17" s="1"/>
  <c r="G23" i="17" a="1"/>
  <c r="G23" i="17" s="1"/>
  <c r="H21" i="17" a="1"/>
  <c r="H21" i="17" s="1"/>
  <c r="H22" i="17" a="1"/>
  <c r="H22" i="17" s="1"/>
  <c r="I23" i="17" l="1" a="1"/>
  <c r="I23" i="17" s="1"/>
  <c r="I21" i="17" a="1"/>
  <c r="I21" i="17" s="1"/>
  <c r="J23" i="17" a="1"/>
  <c r="J23" i="17" s="1"/>
  <c r="I22" i="17" a="1"/>
  <c r="I22" i="17" s="1"/>
  <c r="K20" i="17"/>
  <c r="L20" i="17" s="1"/>
  <c r="J22" i="17" a="1"/>
  <c r="J22" i="17" s="1"/>
  <c r="J21" i="17" a="1"/>
  <c r="J21" i="17" s="1"/>
  <c r="K22" i="17" l="1" a="1"/>
  <c r="K22" i="17" s="1"/>
  <c r="L23" i="17" a="1"/>
  <c r="L23" i="17" s="1"/>
  <c r="K23" i="17" a="1"/>
  <c r="K23" i="17" s="1"/>
  <c r="K21" i="17" a="1"/>
  <c r="K21" i="17" s="1"/>
  <c r="M20" i="17"/>
  <c r="N20" i="17" s="1"/>
  <c r="L21" i="17" a="1"/>
  <c r="L21" i="17" s="1"/>
  <c r="L22" i="17" a="1"/>
  <c r="L22" i="17" s="1"/>
  <c r="M22" i="17" l="1" a="1"/>
  <c r="M22" i="17" s="1"/>
  <c r="N22" i="17" a="1"/>
  <c r="N22" i="17" s="1"/>
  <c r="N21" i="17" a="1"/>
  <c r="N21" i="17" s="1"/>
  <c r="N23" i="17" a="1"/>
  <c r="N23" i="17" s="1"/>
  <c r="M23" i="17" a="1"/>
  <c r="M23" i="17" s="1"/>
  <c r="A24" i="17"/>
  <c r="B24" i="17" s="1"/>
  <c r="M21" i="17" a="1"/>
  <c r="M21" i="17" s="1"/>
  <c r="B25" i="17" l="1" a="1"/>
  <c r="B25" i="17" s="1"/>
  <c r="B26" i="17" a="1"/>
  <c r="B26" i="17" s="1"/>
  <c r="C24" i="17"/>
  <c r="D24" i="17" s="1"/>
  <c r="A27" i="17" a="1"/>
  <c r="A27" i="17" s="1"/>
  <c r="A25" i="17" a="1"/>
  <c r="A25" i="17" s="1"/>
  <c r="B27" i="17" a="1"/>
  <c r="B27" i="17" s="1"/>
  <c r="A26" i="17" a="1"/>
  <c r="A26" i="17" s="1"/>
  <c r="E24" i="17" l="1"/>
  <c r="F24" i="17" s="1"/>
  <c r="D27" i="17" a="1"/>
  <c r="D27" i="17" s="1"/>
  <c r="C26" i="17" a="1"/>
  <c r="C26" i="17" s="1"/>
  <c r="D26" i="17" a="1"/>
  <c r="D26" i="17" s="1"/>
  <c r="D25" i="17" a="1"/>
  <c r="D25" i="17" s="1"/>
  <c r="C27" i="17" a="1"/>
  <c r="C27" i="17" s="1"/>
  <c r="C25" i="17" a="1"/>
  <c r="C25" i="17" s="1"/>
  <c r="B2" i="17"/>
  <c r="E25" i="17" l="1" a="1"/>
  <c r="E25" i="17" s="1"/>
  <c r="E26" i="17" a="1"/>
  <c r="E26" i="17" s="1"/>
  <c r="G24" i="17"/>
  <c r="H24" i="17" s="1"/>
  <c r="F26" i="17" a="1"/>
  <c r="F26" i="17" s="1"/>
  <c r="F25" i="17" a="1"/>
  <c r="F25" i="17" s="1"/>
  <c r="F27" i="17" a="1"/>
  <c r="F27" i="17" s="1"/>
  <c r="E27" i="17" a="1"/>
  <c r="E27" i="17" s="1"/>
  <c r="A1" i="17"/>
  <c r="H27" i="17" l="1" a="1"/>
  <c r="H27" i="17" s="1"/>
  <c r="H25" i="17" a="1"/>
  <c r="H25" i="17" s="1"/>
  <c r="G26" i="17" a="1"/>
  <c r="G26" i="17" s="1"/>
  <c r="I24" i="17"/>
  <c r="J24" i="17" s="1"/>
  <c r="G27" i="17" a="1"/>
  <c r="G27" i="17" s="1"/>
  <c r="G25" i="17" a="1"/>
  <c r="G25" i="17" s="1"/>
  <c r="H26" i="17" a="1"/>
  <c r="H26" i="17" s="1"/>
  <c r="D7" i="17" a="1"/>
  <c r="D7" i="17" s="1"/>
  <c r="C7" i="17" a="1"/>
  <c r="C7" i="17" s="1"/>
  <c r="C6" i="17" a="1"/>
  <c r="C6" i="17" s="1"/>
  <c r="D5" i="17" a="1"/>
  <c r="D5" i="17" s="1"/>
  <c r="C5" i="17" a="1"/>
  <c r="C5" i="17" s="1"/>
  <c r="D6" i="17" a="1"/>
  <c r="D6" i="17" s="1"/>
  <c r="I26" i="17" l="1" a="1"/>
  <c r="I26" i="17" s="1"/>
  <c r="J25" i="17" a="1"/>
  <c r="J25" i="17" s="1"/>
  <c r="J26" i="17" a="1"/>
  <c r="J26" i="17" s="1"/>
  <c r="I25" i="17" a="1"/>
  <c r="I25" i="17" s="1"/>
  <c r="K24" i="17"/>
  <c r="L24" i="17" s="1"/>
  <c r="J27" i="17" a="1"/>
  <c r="J27" i="17" s="1"/>
  <c r="I27" i="17" a="1"/>
  <c r="I27" i="17" s="1"/>
  <c r="F5" i="17" a="1"/>
  <c r="F5" i="17" s="1"/>
  <c r="E5" i="17" a="1"/>
  <c r="E5" i="17" s="1"/>
  <c r="F6" i="17" a="1"/>
  <c r="F6" i="17" s="1"/>
  <c r="E7" i="17" a="1"/>
  <c r="E7" i="17" s="1"/>
  <c r="E6" i="17" a="1"/>
  <c r="E6" i="17" s="1"/>
  <c r="F7" i="17" a="1"/>
  <c r="F7" i="17" s="1"/>
  <c r="L26" i="17" l="1" a="1"/>
  <c r="L26" i="17" s="1"/>
  <c r="K26" i="17" a="1"/>
  <c r="K26" i="17" s="1"/>
  <c r="K27" i="17" a="1"/>
  <c r="K27" i="17" s="1"/>
  <c r="M24" i="17"/>
  <c r="N24" i="17" s="1"/>
  <c r="L27" i="17" a="1"/>
  <c r="L27" i="17" s="1"/>
  <c r="L25" i="17" a="1"/>
  <c r="L25" i="17" s="1"/>
  <c r="K25" i="17" a="1"/>
  <c r="K25" i="17" s="1"/>
  <c r="H5" i="17" a="1"/>
  <c r="H5" i="17" s="1"/>
  <c r="G5" i="17" a="1"/>
  <c r="G5" i="17" s="1"/>
  <c r="H6" i="17" a="1"/>
  <c r="H6" i="17" s="1"/>
  <c r="G6" i="17" a="1"/>
  <c r="G6" i="17" s="1"/>
  <c r="H7" i="17" a="1"/>
  <c r="H7" i="17" s="1"/>
  <c r="G7" i="17" a="1"/>
  <c r="G7" i="17" s="1"/>
  <c r="N26" i="17" l="1" a="1"/>
  <c r="N26" i="17" s="1"/>
  <c r="M26" i="17" a="1"/>
  <c r="M26" i="17" s="1"/>
  <c r="N25" i="17" a="1"/>
  <c r="N25" i="17" s="1"/>
  <c r="N27" i="17" a="1"/>
  <c r="N27" i="17" s="1"/>
  <c r="M27" i="17" a="1"/>
  <c r="M27" i="17" s="1"/>
  <c r="M25" i="17" a="1"/>
  <c r="M25" i="17" s="1"/>
  <c r="J6" i="17" a="1"/>
  <c r="J6" i="17" s="1"/>
  <c r="I6" i="17" a="1"/>
  <c r="I6" i="17" s="1"/>
  <c r="J7" i="17" a="1"/>
  <c r="J7" i="17" s="1"/>
  <c r="I7" i="17" a="1"/>
  <c r="I7" i="17" s="1"/>
  <c r="I5" i="17" a="1"/>
  <c r="I5" i="17" s="1"/>
  <c r="J5" i="17" a="1"/>
  <c r="J5" i="17" s="1"/>
  <c r="L7" i="17" l="1" a="1"/>
  <c r="L7" i="17" s="1"/>
  <c r="K7" i="17" a="1"/>
  <c r="K7" i="17" s="1"/>
  <c r="L5" i="17" a="1"/>
  <c r="L5" i="17" s="1"/>
  <c r="K5" i="17" a="1"/>
  <c r="K5" i="17" s="1"/>
  <c r="L6" i="17" a="1"/>
  <c r="L6" i="17" s="1"/>
  <c r="K6" i="17" a="1"/>
  <c r="K6" i="17" s="1"/>
  <c r="N5" i="17" l="1" a="1"/>
  <c r="N5" i="17" s="1"/>
  <c r="M5" i="17" a="1"/>
  <c r="M5" i="17" s="1"/>
  <c r="N6" i="17" a="1"/>
  <c r="N6" i="17" s="1"/>
  <c r="M6" i="17" a="1"/>
  <c r="M6" i="17" s="1"/>
  <c r="M7" i="17" a="1"/>
  <c r="M7" i="17" s="1"/>
  <c r="N7" i="17" a="1"/>
  <c r="N7" i="17" s="1"/>
  <c r="A3" i="17" l="1"/>
  <c r="C3" i="17" l="1"/>
  <c r="E3" i="17" l="1"/>
  <c r="G3" i="17" l="1"/>
  <c r="I3" i="17" l="1"/>
  <c r="K3" i="17" l="1"/>
  <c r="M3" i="17" l="1"/>
  <c r="C32" i="11" l="1"/>
  <c r="L3" i="9" l="1"/>
  <c r="L17" i="9" l="1"/>
  <c r="L15" i="9"/>
  <c r="L16" i="9"/>
  <c r="L14" i="9"/>
  <c r="L13" i="9"/>
  <c r="L12" i="9"/>
  <c r="I9" i="9"/>
  <c r="L6" i="9" s="1"/>
  <c r="L4" i="9"/>
  <c r="L2" i="9"/>
  <c r="M3" i="9"/>
  <c r="L5" i="9" l="1"/>
  <c r="M17" i="9"/>
  <c r="M15" i="9"/>
  <c r="M16" i="9"/>
  <c r="M14" i="9"/>
  <c r="M13" i="9"/>
  <c r="M12" i="9"/>
  <c r="M5" i="9"/>
  <c r="M6" i="9"/>
  <c r="M7" i="9"/>
  <c r="L7" i="9"/>
  <c r="N3" i="9"/>
  <c r="M4" i="9"/>
  <c r="N7" i="9" l="1"/>
  <c r="N16" i="9"/>
  <c r="N14" i="9"/>
  <c r="N13" i="9"/>
  <c r="N12" i="9"/>
  <c r="N17" i="9"/>
  <c r="N15" i="9"/>
  <c r="N5" i="9"/>
  <c r="N6" i="9"/>
  <c r="O3" i="9"/>
  <c r="N4" i="9"/>
  <c r="O10" i="9" l="1"/>
  <c r="M10" i="9"/>
  <c r="L10" i="9"/>
  <c r="N10" i="9"/>
  <c r="O16" i="9"/>
  <c r="O14" i="9"/>
  <c r="O13" i="9"/>
  <c r="O12" i="9"/>
  <c r="O17" i="9"/>
  <c r="O15" i="9"/>
  <c r="O5" i="9"/>
  <c r="O6" i="9"/>
  <c r="O7" i="9"/>
  <c r="O9" i="9"/>
  <c r="I11" i="9"/>
  <c r="O4" i="9"/>
  <c r="P3" i="9"/>
  <c r="P10" i="9" s="1"/>
  <c r="O8" i="9" l="1"/>
  <c r="L9" i="9"/>
  <c r="M9" i="9"/>
  <c r="N9" i="9"/>
  <c r="L8" i="9"/>
  <c r="M8" i="9"/>
  <c r="N8" i="9"/>
  <c r="O11" i="9"/>
  <c r="N11" i="9"/>
  <c r="M11" i="9"/>
  <c r="P11" i="9"/>
  <c r="L11" i="9"/>
  <c r="P13" i="9"/>
  <c r="P12" i="9"/>
  <c r="P17" i="9"/>
  <c r="P15" i="9"/>
  <c r="P16" i="9"/>
  <c r="P14" i="9"/>
  <c r="P8" i="9"/>
  <c r="P5" i="9"/>
  <c r="P6" i="9"/>
  <c r="P7" i="9"/>
  <c r="P9" i="9"/>
  <c r="Q3" i="9"/>
  <c r="P4" i="9"/>
  <c r="Q13" i="9" l="1"/>
  <c r="Q12" i="9"/>
  <c r="Q17" i="9"/>
  <c r="Q15" i="9"/>
  <c r="Q16" i="9"/>
  <c r="Q14" i="9"/>
  <c r="Q8" i="9"/>
  <c r="Q5" i="9"/>
  <c r="Q6" i="9"/>
  <c r="Q9" i="9"/>
  <c r="Q7" i="9"/>
  <c r="Q10" i="9"/>
  <c r="Q11" i="9"/>
  <c r="Q4" i="9"/>
  <c r="R3" i="9"/>
  <c r="R12" i="9" l="1"/>
  <c r="R17" i="9"/>
  <c r="R15" i="9"/>
  <c r="R16" i="9"/>
  <c r="R14" i="9"/>
  <c r="R13" i="9"/>
  <c r="R8" i="9"/>
  <c r="R5" i="9"/>
  <c r="R6" i="9"/>
  <c r="R9" i="9"/>
  <c r="R7" i="9"/>
  <c r="R10" i="9"/>
  <c r="R11" i="9"/>
  <c r="R4" i="9"/>
  <c r="S3" i="9"/>
  <c r="S12" i="9" l="1"/>
  <c r="S17" i="9"/>
  <c r="S15" i="9"/>
  <c r="S16" i="9"/>
  <c r="S14" i="9"/>
  <c r="S13" i="9"/>
  <c r="S8" i="9"/>
  <c r="S5" i="9"/>
  <c r="S6" i="9"/>
  <c r="S9" i="9"/>
  <c r="S7" i="9"/>
  <c r="S10" i="9"/>
  <c r="S11" i="9"/>
  <c r="S4" i="9"/>
  <c r="T3" i="9"/>
  <c r="T17" i="9" l="1"/>
  <c r="T15" i="9"/>
  <c r="T16" i="9"/>
  <c r="T14" i="9"/>
  <c r="T13" i="9"/>
  <c r="T12" i="9"/>
  <c r="T8" i="9"/>
  <c r="T5" i="9"/>
  <c r="T6" i="9"/>
  <c r="T7" i="9"/>
  <c r="T9" i="9"/>
  <c r="T10" i="9"/>
  <c r="T11" i="9"/>
  <c r="U3" i="9"/>
  <c r="T4" i="9"/>
  <c r="U17" i="9" l="1"/>
  <c r="U15" i="9"/>
  <c r="U16" i="9"/>
  <c r="U14" i="9"/>
  <c r="U13" i="9"/>
  <c r="U12" i="9"/>
  <c r="U8" i="9"/>
  <c r="U5" i="9"/>
  <c r="U6" i="9"/>
  <c r="U7" i="9"/>
  <c r="U9" i="9"/>
  <c r="U10" i="9"/>
  <c r="U11" i="9"/>
  <c r="V3" i="9"/>
  <c r="U4" i="9"/>
  <c r="V16" i="9" l="1"/>
  <c r="V14" i="9"/>
  <c r="V13" i="9"/>
  <c r="V12" i="9"/>
  <c r="V17" i="9"/>
  <c r="V15" i="9"/>
  <c r="V8" i="9"/>
  <c r="V5" i="9"/>
  <c r="V6" i="9"/>
  <c r="V7" i="9"/>
  <c r="V9" i="9"/>
  <c r="V10" i="9"/>
  <c r="V11" i="9"/>
  <c r="W3" i="9"/>
  <c r="V4" i="9"/>
  <c r="W16" i="9" l="1"/>
  <c r="W14" i="9"/>
  <c r="W13" i="9"/>
  <c r="W12" i="9"/>
  <c r="W17" i="9"/>
  <c r="W15" i="9"/>
  <c r="W8" i="9"/>
  <c r="W5" i="9"/>
  <c r="W6" i="9"/>
  <c r="W9" i="9"/>
  <c r="W7" i="9"/>
  <c r="W10" i="9"/>
  <c r="W11" i="9"/>
  <c r="X3" i="9"/>
  <c r="W4" i="9"/>
  <c r="X13" i="9" l="1"/>
  <c r="X12" i="9"/>
  <c r="X17" i="9"/>
  <c r="X15" i="9"/>
  <c r="X16" i="9"/>
  <c r="X14" i="9"/>
  <c r="X8" i="9"/>
  <c r="X5" i="9"/>
  <c r="X6" i="9"/>
  <c r="X7" i="9"/>
  <c r="X9" i="9"/>
  <c r="X10" i="9"/>
  <c r="X11" i="9"/>
  <c r="Y3" i="9"/>
  <c r="X4" i="9"/>
  <c r="Y13" i="9" l="1"/>
  <c r="Y12" i="9"/>
  <c r="Y17" i="9"/>
  <c r="Y15" i="9"/>
  <c r="Y16" i="9"/>
  <c r="Y14" i="9"/>
  <c r="Y5" i="9"/>
  <c r="Y8" i="9"/>
  <c r="Y6" i="9"/>
  <c r="Y9" i="9"/>
  <c r="Y7" i="9"/>
  <c r="Y10" i="9"/>
  <c r="Y11" i="9"/>
  <c r="Y4" i="9"/>
  <c r="Z3" i="9"/>
  <c r="Z12" i="9" l="1"/>
  <c r="Z17" i="9"/>
  <c r="Z15" i="9"/>
  <c r="Z16" i="9"/>
  <c r="Z14" i="9"/>
  <c r="Z13" i="9"/>
  <c r="Z8" i="9"/>
  <c r="Z5" i="9"/>
  <c r="Z6" i="9"/>
  <c r="Z7" i="9"/>
  <c r="Z9" i="9"/>
  <c r="Z10" i="9"/>
  <c r="Z11" i="9"/>
  <c r="AA3" i="9"/>
  <c r="Z4" i="9"/>
  <c r="Z2" i="9"/>
  <c r="AA12" i="9" l="1"/>
  <c r="AA17" i="9"/>
  <c r="AA15" i="9"/>
  <c r="AA16" i="9"/>
  <c r="AA14" i="9"/>
  <c r="AA13" i="9"/>
  <c r="AA5" i="9"/>
  <c r="AA8" i="9"/>
  <c r="AA6" i="9"/>
  <c r="AA9" i="9"/>
  <c r="AA7" i="9"/>
  <c r="AA10" i="9"/>
  <c r="AA11" i="9"/>
  <c r="AB3" i="9"/>
  <c r="AA4" i="9"/>
  <c r="AB17" i="9" l="1"/>
  <c r="AB15" i="9"/>
  <c r="AB16" i="9"/>
  <c r="AB14" i="9"/>
  <c r="AB13" i="9"/>
  <c r="AB12" i="9"/>
  <c r="AB8" i="9"/>
  <c r="AB5" i="9"/>
  <c r="AB6" i="9"/>
  <c r="AB9" i="9"/>
  <c r="AB7" i="9"/>
  <c r="AB10" i="9"/>
  <c r="AB11" i="9"/>
  <c r="AB4" i="9"/>
  <c r="AC3" i="9"/>
  <c r="AC17" i="9" l="1"/>
  <c r="AC15" i="9"/>
  <c r="AC16" i="9"/>
  <c r="AC14" i="9"/>
  <c r="AC13" i="9"/>
  <c r="AC12" i="9"/>
  <c r="AC8" i="9"/>
  <c r="AC5" i="9"/>
  <c r="AC6" i="9"/>
  <c r="AC7" i="9"/>
  <c r="AC9" i="9"/>
  <c r="AC10" i="9"/>
  <c r="AC11" i="9"/>
  <c r="AC4" i="9"/>
  <c r="AD3" i="9"/>
  <c r="AD16" i="9" l="1"/>
  <c r="AD14" i="9"/>
  <c r="AD13" i="9"/>
  <c r="AD12" i="9"/>
  <c r="AD17" i="9"/>
  <c r="AD15" i="9"/>
  <c r="AD8" i="9"/>
  <c r="AD5" i="9"/>
  <c r="AD6" i="9"/>
  <c r="AD7" i="9"/>
  <c r="AD9" i="9"/>
  <c r="AD10" i="9"/>
  <c r="AD11" i="9"/>
  <c r="AE3" i="9"/>
  <c r="AD4" i="9"/>
  <c r="AE16" i="9" l="1"/>
  <c r="AE14" i="9"/>
  <c r="AE13" i="9"/>
  <c r="AE12" i="9"/>
  <c r="AE17" i="9"/>
  <c r="AE15" i="9"/>
  <c r="AE8" i="9"/>
  <c r="AE5" i="9"/>
  <c r="AE6" i="9"/>
  <c r="AE9" i="9"/>
  <c r="AE7" i="9"/>
  <c r="AE10" i="9"/>
  <c r="AE11" i="9"/>
  <c r="AF3" i="9"/>
  <c r="AE4" i="9"/>
  <c r="AF13" i="9" l="1"/>
  <c r="AF12" i="9"/>
  <c r="AF17" i="9"/>
  <c r="AF15" i="9"/>
  <c r="AF16" i="9"/>
  <c r="AF14" i="9"/>
  <c r="AF8" i="9"/>
  <c r="AF5" i="9"/>
  <c r="AF6" i="9"/>
  <c r="AF9" i="9"/>
  <c r="AF7" i="9"/>
  <c r="AF10" i="9"/>
  <c r="AF11" i="9"/>
  <c r="AG3" i="9"/>
  <c r="AF4" i="9"/>
  <c r="AG13" i="9" l="1"/>
  <c r="AG12" i="9"/>
  <c r="AG17" i="9"/>
  <c r="AG15" i="9"/>
  <c r="AG16" i="9"/>
  <c r="AG14" i="9"/>
  <c r="AG8" i="9"/>
  <c r="AG5" i="9"/>
  <c r="AG6" i="9"/>
  <c r="AG9" i="9"/>
  <c r="AG7" i="9"/>
  <c r="AG10" i="9"/>
  <c r="AG11" i="9"/>
  <c r="AH3" i="9"/>
  <c r="AG2" i="9"/>
  <c r="AG4" i="9"/>
  <c r="AH12" i="9" l="1"/>
  <c r="AH17" i="9"/>
  <c r="AH15" i="9"/>
  <c r="AH16" i="9"/>
  <c r="AH14" i="9"/>
  <c r="AH13" i="9"/>
  <c r="AH8" i="9"/>
  <c r="AH5" i="9"/>
  <c r="AH6" i="9"/>
  <c r="AH7" i="9"/>
  <c r="AH9" i="9"/>
  <c r="AH10" i="9"/>
  <c r="AH11" i="9"/>
  <c r="AI3" i="9"/>
  <c r="AH4" i="9"/>
  <c r="AI12" i="9" l="1"/>
  <c r="AI17" i="9"/>
  <c r="AI15" i="9"/>
  <c r="AI16" i="9"/>
  <c r="AI14" i="9"/>
  <c r="AI13" i="9"/>
  <c r="AI8" i="9"/>
  <c r="AI5" i="9"/>
  <c r="AI6" i="9"/>
  <c r="AI7" i="9"/>
  <c r="AI9" i="9"/>
  <c r="AI10" i="9"/>
  <c r="AI11" i="9"/>
  <c r="AJ3" i="9"/>
  <c r="AI4" i="9"/>
  <c r="AJ17" i="9" l="1"/>
  <c r="AJ15" i="9"/>
  <c r="AJ16" i="9"/>
  <c r="AJ14" i="9"/>
  <c r="AJ13" i="9"/>
  <c r="AJ12" i="9"/>
  <c r="AJ8" i="9"/>
  <c r="AJ5" i="9"/>
  <c r="AJ6" i="9"/>
  <c r="AJ9" i="9"/>
  <c r="AJ7" i="9"/>
  <c r="AJ10" i="9"/>
  <c r="AJ11" i="9"/>
  <c r="AK3" i="9"/>
  <c r="AJ4" i="9"/>
  <c r="AK17" i="9" l="1"/>
  <c r="AK15" i="9"/>
  <c r="AK16" i="9"/>
  <c r="AK14" i="9"/>
  <c r="AK13" i="9"/>
  <c r="AK12" i="9"/>
  <c r="AK8" i="9"/>
  <c r="AK5" i="9"/>
  <c r="AK6" i="9"/>
  <c r="AK7" i="9"/>
  <c r="AK9" i="9"/>
  <c r="AK10" i="9"/>
  <c r="AK11" i="9"/>
  <c r="AL3" i="9"/>
  <c r="AK4" i="9"/>
  <c r="AL16" i="9" l="1"/>
  <c r="AL14" i="9"/>
  <c r="AL13" i="9"/>
  <c r="AL12" i="9"/>
  <c r="AL17" i="9"/>
  <c r="AL15" i="9"/>
  <c r="AL8" i="9"/>
  <c r="AL5" i="9"/>
  <c r="AL6" i="9"/>
  <c r="AL9" i="9"/>
  <c r="AL7" i="9"/>
  <c r="AL10" i="9"/>
  <c r="AL11" i="9"/>
  <c r="AM3" i="9"/>
  <c r="AL4" i="9"/>
  <c r="AM16" i="9" l="1"/>
  <c r="AM14" i="9"/>
  <c r="AM13" i="9"/>
  <c r="AM12" i="9"/>
  <c r="AM17" i="9"/>
  <c r="AM15" i="9"/>
  <c r="AM5" i="9"/>
  <c r="AM8" i="9"/>
  <c r="AM6" i="9"/>
  <c r="AM9" i="9"/>
  <c r="AM7" i="9"/>
  <c r="AM10" i="9"/>
  <c r="AM11" i="9"/>
  <c r="AN3" i="9"/>
  <c r="AM4" i="9"/>
  <c r="AN13" i="9" l="1"/>
  <c r="AN12" i="9"/>
  <c r="AN17" i="9"/>
  <c r="AN15" i="9"/>
  <c r="AN16" i="9"/>
  <c r="AN14" i="9"/>
  <c r="AN8" i="9"/>
  <c r="AN5" i="9"/>
  <c r="AN6" i="9"/>
  <c r="AN9" i="9"/>
  <c r="AN7" i="9"/>
  <c r="AN10" i="9"/>
  <c r="AN11" i="9"/>
  <c r="AO3" i="9"/>
  <c r="AN2" i="9"/>
  <c r="AN4" i="9"/>
  <c r="AO13" i="9" l="1"/>
  <c r="AO12" i="9"/>
  <c r="AO17" i="9"/>
  <c r="AO15" i="9"/>
  <c r="AO16" i="9"/>
  <c r="AO14" i="9"/>
  <c r="AO8" i="9"/>
  <c r="AO5" i="9"/>
  <c r="AO6" i="9"/>
  <c r="AO7" i="9"/>
  <c r="AO9" i="9"/>
  <c r="AO10" i="9"/>
  <c r="AO11" i="9"/>
  <c r="AP3" i="9"/>
  <c r="AO4" i="9"/>
  <c r="AP12" i="9" l="1"/>
  <c r="AP17" i="9"/>
  <c r="AP15" i="9"/>
  <c r="AP16" i="9"/>
  <c r="AP14" i="9"/>
  <c r="AP13" i="9"/>
  <c r="AP8" i="9"/>
  <c r="AP5" i="9"/>
  <c r="AP6" i="9"/>
  <c r="AP9" i="9"/>
  <c r="AP7" i="9"/>
  <c r="AP10" i="9"/>
  <c r="AP11" i="9"/>
  <c r="AQ3" i="9"/>
  <c r="AP4" i="9"/>
  <c r="AQ12" i="9" l="1"/>
  <c r="AQ17" i="9"/>
  <c r="AQ15" i="9"/>
  <c r="AQ16" i="9"/>
  <c r="AQ14" i="9"/>
  <c r="AQ13" i="9"/>
  <c r="AQ5" i="9"/>
  <c r="AQ8" i="9"/>
  <c r="AQ6" i="9"/>
  <c r="AQ7" i="9"/>
  <c r="AQ9" i="9"/>
  <c r="AQ10" i="9"/>
  <c r="AQ11" i="9"/>
  <c r="AR3" i="9"/>
  <c r="AQ4" i="9"/>
  <c r="AR17" i="9" l="1"/>
  <c r="AR15" i="9"/>
  <c r="AR16" i="9"/>
  <c r="AR14" i="9"/>
  <c r="AR13" i="9"/>
  <c r="AR12" i="9"/>
  <c r="AR8" i="9"/>
  <c r="AR5" i="9"/>
  <c r="AR6" i="9"/>
  <c r="AR9" i="9"/>
  <c r="AR7" i="9"/>
  <c r="AR10" i="9"/>
  <c r="AR11" i="9"/>
  <c r="AS3" i="9"/>
  <c r="AR4" i="9"/>
  <c r="AS17" i="9" l="1"/>
  <c r="AS15" i="9"/>
  <c r="AS16" i="9"/>
  <c r="AS14" i="9"/>
  <c r="AS13" i="9"/>
  <c r="AS12" i="9"/>
  <c r="AS8" i="9"/>
  <c r="AS5" i="9"/>
  <c r="AS6" i="9"/>
  <c r="AS9" i="9"/>
  <c r="AS7" i="9"/>
  <c r="AS10" i="9"/>
  <c r="AS11" i="9"/>
  <c r="AT3" i="9"/>
  <c r="AS4" i="9"/>
  <c r="AT16" i="9" l="1"/>
  <c r="AT14" i="9"/>
  <c r="AT13" i="9"/>
  <c r="AT12" i="9"/>
  <c r="AT17" i="9"/>
  <c r="AT15" i="9"/>
  <c r="AT8" i="9"/>
  <c r="AT5" i="9"/>
  <c r="AT6" i="9"/>
  <c r="AT9" i="9"/>
  <c r="AT7" i="9"/>
  <c r="AT10" i="9"/>
  <c r="AT11" i="9"/>
  <c r="AU3" i="9"/>
  <c r="AT4" i="9"/>
  <c r="AU16" i="9" l="1"/>
  <c r="AU14" i="9"/>
  <c r="AU13" i="9"/>
  <c r="AU12" i="9"/>
  <c r="AU17" i="9"/>
  <c r="AU15" i="9"/>
  <c r="AU8" i="9"/>
  <c r="AU5" i="9"/>
  <c r="AU6" i="9"/>
  <c r="AU9" i="9"/>
  <c r="AU7" i="9"/>
  <c r="AU10" i="9"/>
  <c r="AU11" i="9"/>
  <c r="AU2" i="9"/>
  <c r="AV3" i="9"/>
  <c r="AU4" i="9"/>
  <c r="AV13" i="9" l="1"/>
  <c r="AV12" i="9"/>
  <c r="AV17" i="9"/>
  <c r="AV15" i="9"/>
  <c r="AV16" i="9"/>
  <c r="AV14" i="9"/>
  <c r="AV8" i="9"/>
  <c r="AV5" i="9"/>
  <c r="AV6" i="9"/>
  <c r="AV9" i="9"/>
  <c r="AV7" i="9"/>
  <c r="AV10" i="9"/>
  <c r="AV11" i="9"/>
  <c r="AW3" i="9"/>
  <c r="AV4" i="9"/>
  <c r="AW13" i="9" l="1"/>
  <c r="AW12" i="9"/>
  <c r="AW17" i="9"/>
  <c r="AW15" i="9"/>
  <c r="AW16" i="9"/>
  <c r="AW14" i="9"/>
  <c r="AW8" i="9"/>
  <c r="AW5" i="9"/>
  <c r="AW6" i="9"/>
  <c r="AW7" i="9"/>
  <c r="AW9" i="9"/>
  <c r="AW10" i="9"/>
  <c r="AW11" i="9"/>
  <c r="AX3" i="9"/>
  <c r="AW4" i="9"/>
  <c r="AX12" i="9" l="1"/>
  <c r="AX17" i="9"/>
  <c r="AX15" i="9"/>
  <c r="AX16" i="9"/>
  <c r="AX14" i="9"/>
  <c r="AX13" i="9"/>
  <c r="AX8" i="9"/>
  <c r="AX5" i="9"/>
  <c r="AX6" i="9"/>
  <c r="AX9" i="9"/>
  <c r="AX7" i="9"/>
  <c r="AX10" i="9"/>
  <c r="AX11" i="9"/>
  <c r="AY3" i="9"/>
  <c r="AX4" i="9"/>
  <c r="AY12" i="9" l="1"/>
  <c r="AY17" i="9"/>
  <c r="AY15" i="9"/>
  <c r="AY16" i="9"/>
  <c r="AY14" i="9"/>
  <c r="AY13" i="9"/>
  <c r="AY8" i="9"/>
  <c r="AY5" i="9"/>
  <c r="AY6" i="9"/>
  <c r="AY7" i="9"/>
  <c r="AY9" i="9"/>
  <c r="AY10" i="9"/>
  <c r="AY11" i="9"/>
  <c r="AZ3" i="9"/>
  <c r="AY4" i="9"/>
  <c r="AZ17" i="9" l="1"/>
  <c r="AZ15" i="9"/>
  <c r="AZ16" i="9"/>
  <c r="AZ14" i="9"/>
  <c r="AZ13" i="9"/>
  <c r="AZ12" i="9"/>
  <c r="AZ8" i="9"/>
  <c r="AZ5" i="9"/>
  <c r="AZ6" i="9"/>
  <c r="AZ7" i="9"/>
  <c r="AZ9" i="9"/>
  <c r="AZ10" i="9"/>
  <c r="AZ11" i="9"/>
  <c r="BA3" i="9"/>
  <c r="AZ4" i="9"/>
  <c r="BA17" i="9" l="1"/>
  <c r="BA15" i="9"/>
  <c r="BA16" i="9"/>
  <c r="BA14" i="9"/>
  <c r="BA13" i="9"/>
  <c r="BA12" i="9"/>
  <c r="BA8" i="9"/>
  <c r="BA5" i="9"/>
  <c r="BA6" i="9"/>
  <c r="BA9" i="9"/>
  <c r="BA7" i="9"/>
  <c r="BA10" i="9"/>
  <c r="BA11" i="9"/>
  <c r="BA4" i="9"/>
  <c r="S2"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C6" authorId="0" shapeId="0" xr:uid="{4F89DE0F-3425-451A-9BB6-ACCCF9DDEEFE}">
      <text>
        <r>
          <rPr>
            <b/>
            <sz val="9"/>
            <color indexed="81"/>
            <rFont val="Tahoma"/>
            <family val="2"/>
          </rPr>
          <t>INCLUDED:</t>
        </r>
        <r>
          <rPr>
            <sz val="9"/>
            <color indexed="81"/>
            <rFont val="Tahoma"/>
            <family val="2"/>
          </rPr>
          <t xml:space="preserve">
Place an "x" in this column so that you can either Sort or Filter your list using this column.</t>
        </r>
      </text>
    </comment>
    <comment ref="D6" authorId="0" shapeId="0" xr:uid="{3A1D28DD-E9A1-40DB-B971-B5D6EBAD0824}">
      <text>
        <r>
          <rPr>
            <b/>
            <sz val="9"/>
            <color indexed="81"/>
            <rFont val="Tahoma"/>
            <family val="2"/>
          </rPr>
          <t>SORT:</t>
        </r>
        <r>
          <rPr>
            <sz val="9"/>
            <color indexed="81"/>
            <rFont val="Tahoma"/>
            <family val="2"/>
          </rPr>
          <t xml:space="preserve">
This column can help you modify the order of the hashtags in your list.</t>
        </r>
      </text>
    </comment>
    <comment ref="E6" authorId="0" shapeId="0" xr:uid="{ECB80089-78D2-4BC2-8354-07A256BA9D64}">
      <text>
        <r>
          <rPr>
            <b/>
            <sz val="9"/>
            <color indexed="81"/>
            <rFont val="Tahoma"/>
            <family val="2"/>
          </rPr>
          <t>Topic:</t>
        </r>
        <r>
          <rPr>
            <sz val="9"/>
            <color indexed="81"/>
            <rFont val="Tahoma"/>
            <family val="2"/>
          </rPr>
          <t xml:space="preserve">
Categorize your hashtags so that you can sort and filter based on Topic.</t>
        </r>
      </text>
    </comment>
    <comment ref="F6" authorId="0" shapeId="0" xr:uid="{9A5AED2A-B5B4-4081-AAD6-E9558E2625F4}">
      <text>
        <r>
          <rPr>
            <b/>
            <sz val="9"/>
            <color indexed="81"/>
            <rFont val="Tahoma"/>
            <family val="2"/>
          </rPr>
          <t>IG Posts:</t>
        </r>
        <r>
          <rPr>
            <sz val="9"/>
            <color indexed="81"/>
            <rFont val="Tahoma"/>
            <family val="2"/>
          </rPr>
          <t xml:space="preserve">
Use this column to enter the number of posts on Instagram for each hashtag. This number is not automatically updated, but it's just for getting a general idea of the popularity of the hashtag, so the exact number may not be important.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Jon</author>
  </authors>
  <commentList>
    <comment ref="A85" authorId="0" shapeId="0" xr:uid="{385544AE-D562-4363-9889-55839ED957F1}">
      <text>
        <r>
          <rPr>
            <sz val="8"/>
            <color indexed="81"/>
            <rFont val="Tahoma"/>
            <family val="2"/>
          </rPr>
          <t>Custom formula © 2009 Vertex42 LLC
Dates compared with table from timeanddate.com for 1900-2099.
http://www.timeanddate.com/calendar/seasons.html</t>
        </r>
      </text>
    </comment>
    <comment ref="A86" authorId="0" shapeId="0" xr:uid="{DC76E111-EC45-4342-98B2-156478F365C0}">
      <text>
        <r>
          <rPr>
            <sz val="8"/>
            <color indexed="81"/>
            <rFont val="Tahoma"/>
            <family val="2"/>
          </rPr>
          <t>Custom formula © 2009 Vertex42 LLC
Dates compared with table from timeanddate.com for 1900-2099.
http://www.timeanddate.com/calendar/seasons.html</t>
        </r>
      </text>
    </comment>
    <comment ref="A87" authorId="0" shapeId="0" xr:uid="{1BF0B720-66E5-4EB3-8706-DE9175721406}">
      <text>
        <r>
          <rPr>
            <sz val="8"/>
            <color indexed="81"/>
            <rFont val="Tahoma"/>
            <family val="2"/>
          </rPr>
          <t>Custom formula © 2009 Vertex42 LLC
Dates compared with table from timeanddate.com for 1900-2099.
http://www.timeanddate.com/calendar/seasons.html</t>
        </r>
      </text>
    </comment>
    <comment ref="A88" authorId="0" shapeId="0" xr:uid="{29CED24D-D93F-48A9-8946-0C9F8C380186}">
      <text>
        <r>
          <rPr>
            <sz val="8"/>
            <color indexed="81"/>
            <rFont val="Tahoma"/>
            <family val="2"/>
          </rPr>
          <t>Custom formula © 2009 Vertex42 LLC
Dates compared with table from timeanddate.com for 1900-2099.
http://www.timeanddate.com/calendar/seasons.html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<sst xmlns="http://schemas.openxmlformats.org/spreadsheetml/2006/main" count="176" uniqueCount="146">
  <si>
    <t>HELP</t>
  </si>
  <si>
    <t>Conditional Formatting</t>
  </si>
  <si>
    <t>Adding More Rows</t>
  </si>
  <si>
    <t>When you insert new rows, you should insert a blank row between rows that have the formatting you want. If you do that, the formatting will be copied automatically.</t>
  </si>
  <si>
    <t>Insert new rows ABOVE this one</t>
  </si>
  <si>
    <t>Start Week:</t>
  </si>
  <si>
    <t>Date</t>
  </si>
  <si>
    <t>Reason</t>
  </si>
  <si>
    <t>Sunday</t>
  </si>
  <si>
    <t>Memorial Day</t>
  </si>
  <si>
    <t>IMPORTANT: After inserting a new row, copy a previous row and paste over the new row so that all of the formula are copied into the new row!</t>
  </si>
  <si>
    <t>PUBLISH DATE</t>
  </si>
  <si>
    <t>Saturday</t>
  </si>
  <si>
    <t>This content calendar was designed to help plan and schedule content development for bloggers and other internet publishers. It can modified and used for other types of content development as well.</t>
  </si>
  <si>
    <t>Weekends</t>
  </si>
  <si>
    <t>Monday</t>
  </si>
  <si>
    <t>Tuesday</t>
  </si>
  <si>
    <t>Wednesday</t>
  </si>
  <si>
    <t>Thursday</t>
  </si>
  <si>
    <t>Friday</t>
  </si>
  <si>
    <t>◄ Enter "0" for a work day and "1" for a non-work day</t>
  </si>
  <si>
    <t>New Years Day</t>
  </si>
  <si>
    <t>Christmas Day</t>
  </si>
  <si>
    <t>Year:</t>
  </si>
  <si>
    <t>Month:</t>
  </si>
  <si>
    <t>Start Day:</t>
  </si>
  <si>
    <t>Content Calendar</t>
  </si>
  <si>
    <t>https://www.vertex42.com/calendars/content-calendar.html</t>
  </si>
  <si>
    <t>About This Template</t>
  </si>
  <si>
    <t>Display Start:</t>
  </si>
  <si>
    <t>Moving Rows</t>
  </si>
  <si>
    <t>After you select an entire row (SHIFT+SPACE), if you hold the SHIFT key as you click and drag the edge of the selection with your mouse, you can use the mouse to drag the row to move it. This is a very convenient way to move rows.</t>
  </si>
  <si>
    <t>😎 DONE</t>
  </si>
  <si>
    <t>STATUS</t>
  </si>
  <si>
    <t>Status Options</t>
  </si>
  <si>
    <t>◄ Insert new rows above this one if necessary</t>
  </si>
  <si>
    <t>IN PROGRESS</t>
  </si>
  <si>
    <t>ON HOLD</t>
  </si>
  <si>
    <t>PUBLISHED</t>
  </si>
  <si>
    <t>READY</t>
  </si>
  <si>
    <t>DRAFT DATE</t>
  </si>
  <si>
    <t>PLANNED</t>
  </si>
  <si>
    <t>ASSIGNED</t>
  </si>
  <si>
    <t>TITLE</t>
  </si>
  <si>
    <t>How to Learn to Fly</t>
  </si>
  <si>
    <t>Awesome Travel Points</t>
  </si>
  <si>
    <t>Top 10 Stock Picks</t>
  </si>
  <si>
    <t>10 Things to Avoid</t>
  </si>
  <si>
    <t>How to Watch Paint Dry</t>
  </si>
  <si>
    <t>Marketing 101</t>
  </si>
  <si>
    <t>ASSIGNED TO</t>
  </si>
  <si>
    <t>Assigned To Options</t>
  </si>
  <si>
    <t>Tom</t>
  </si>
  <si>
    <t>Sarah</t>
  </si>
  <si>
    <t>Matt</t>
  </si>
  <si>
    <t>Angie</t>
  </si>
  <si>
    <t>LINK</t>
  </si>
  <si>
    <t>Top CMS Solutions</t>
  </si>
  <si>
    <t>1:Sun,2:Mon</t>
  </si>
  <si>
    <t>Date:</t>
  </si>
  <si>
    <t>Do not delete this row</t>
  </si>
  <si>
    <t>This is a short description of this content and the description wraps to 2 lines.</t>
  </si>
  <si>
    <t>Legend</t>
  </si>
  <si>
    <t>Changing the Colors</t>
  </si>
  <si>
    <t>This spreadsheet uses conditional formatting quite heavily. To edit conditional formatting rules, go to Conditional Formatting &gt; Manage Rules and select "This Worksheet" to see and edit all the rules.</t>
  </si>
  <si>
    <t>◄ Limit is 6 status options. To add more requires adding CF rules.</t>
  </si>
  <si>
    <t>◄ Change the labels as needed.</t>
  </si>
  <si>
    <t>Lists only 3 items per day</t>
  </si>
  <si>
    <t>PRIORITY</t>
  </si>
  <si>
    <t>Priority Options</t>
  </si>
  <si>
    <t>High</t>
  </si>
  <si>
    <t>Medium</t>
  </si>
  <si>
    <t>Low</t>
  </si>
  <si>
    <t>DESC LENGTH</t>
  </si>
  <si>
    <t>SHORT DESCRIPTION</t>
  </si>
  <si>
    <t>Move rows here after they are published and you no longer need to see them in your list</t>
  </si>
  <si>
    <t>◄ Conditional formatting controls the colors</t>
  </si>
  <si>
    <t>Star Wars Day</t>
  </si>
  <si>
    <t>TODAY</t>
  </si>
  <si>
    <t>May</t>
  </si>
  <si>
    <t>Holidays and Other Special Days to Mark on Calendar</t>
  </si>
  <si>
    <t>Groundhog Day</t>
  </si>
  <si>
    <t>Valentine's Day</t>
  </si>
  <si>
    <t>April Fool's Day</t>
  </si>
  <si>
    <t>Earth Day</t>
  </si>
  <si>
    <t>Cinco de Mayo</t>
  </si>
  <si>
    <t>Flag Day</t>
  </si>
  <si>
    <t>Independence Day</t>
  </si>
  <si>
    <t>Patriot Day</t>
  </si>
  <si>
    <t>Constitution Day</t>
  </si>
  <si>
    <t>Boss's Day</t>
  </si>
  <si>
    <t>United Nations Day</t>
  </si>
  <si>
    <t>Halloween</t>
  </si>
  <si>
    <t>Veterans Day</t>
  </si>
  <si>
    <t>Pearl Harbor</t>
  </si>
  <si>
    <t>Christmas Eve</t>
  </si>
  <si>
    <t>Kwanzaa begins</t>
  </si>
  <si>
    <t>New Year's Eve</t>
  </si>
  <si>
    <t>ML King Day</t>
  </si>
  <si>
    <t>Presidents' Day</t>
  </si>
  <si>
    <t>Mother's Day</t>
  </si>
  <si>
    <t>Father's Day</t>
  </si>
  <si>
    <t>Thanksgiving</t>
  </si>
  <si>
    <t>Labor Day</t>
  </si>
  <si>
    <t>May Day (UK)</t>
  </si>
  <si>
    <t>Bank Holiday (UK)</t>
  </si>
  <si>
    <t>Admin Assist Day</t>
  </si>
  <si>
    <t>Easter</t>
  </si>
  <si>
    <t>Chinese New Year</t>
  </si>
  <si>
    <t>Ramadan begins</t>
  </si>
  <si>
    <t>Rosh Hashanah</t>
  </si>
  <si>
    <t>Hanukkah begins</t>
  </si>
  <si>
    <t>Victoria Day (Canada)</t>
  </si>
  <si>
    <t>Vernal equinox (GMT)</t>
  </si>
  <si>
    <t>June Solstice (GMT)</t>
  </si>
  <si>
    <t>Autumnal equinox (GMT)</t>
  </si>
  <si>
    <t>Dec. Solstice (GMT)</t>
  </si>
  <si>
    <t>Instructions and Notes</t>
  </si>
  <si>
    <t>Content Worksheet, Column B</t>
  </si>
  <si>
    <t>Column B serves no functional purpose other than making the list look a bit more interesting, color-coded based on the Status.</t>
  </si>
  <si>
    <t>Highlight Weekends</t>
  </si>
  <si>
    <t>yes</t>
  </si>
  <si>
    <t>Changing the colors in the legends won't change anything. The best way to change the colors used for the 6 status options is to customize the Theme Colors (Accent colors 1-6). Go to Page Layout &gt; Themes.</t>
  </si>
  <si>
    <t>Use the Settings Worksheet</t>
  </si>
  <si>
    <t>You can change some of the labels and options in the Settings worksheet. You can also customize the list of holidays in the Settings worksheet.</t>
  </si>
  <si>
    <t>{42}</t>
  </si>
  <si>
    <t>HASHTAG</t>
  </si>
  <si>
    <t>TOPIC</t>
  </si>
  <si>
    <t>Hashtag Organizer</t>
  </si>
  <si>
    <t>#spreadsheets</t>
  </si>
  <si>
    <t>#vertex42</t>
  </si>
  <si>
    <t>#msexcel</t>
  </si>
  <si>
    <t>#excelhelp</t>
  </si>
  <si>
    <t>#learnexcel</t>
  </si>
  <si>
    <t>Spreadsheets</t>
  </si>
  <si>
    <t>IG  POSTS</t>
  </si>
  <si>
    <t>SORT</t>
  </si>
  <si>
    <t>INCLUDE</t>
  </si>
  <si>
    <t>x</t>
  </si>
  <si>
    <t>Hashtags</t>
  </si>
  <si>
    <t>IG LINK</t>
  </si>
  <si>
    <t>Number Included:</t>
  </si>
  <si>
    <t>◄ To add more rows, drag the bottom right corner down.</t>
  </si>
  <si>
    <t>◄ Use the Filter and Sort features</t>
  </si>
  <si>
    <t>SETTINGS</t>
  </si>
  <si>
    <t>The Hashtags worksheet provides a way to list your commonly used hashtags, using the Sort and Filter features in Excel to pick which of the hashtags you want to use in your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</si>
</sst>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
    <numFmt numFmtId="165" formatCode="mmm\ d\,\ yyyy"/>
    <numFmt numFmtId="166" formatCode="dddd"/>
    <numFmt numFmtId="167" formatCode="mmmm\ yyyy"/>
  </numFmts>
  <fonts count="61" x14ac:knownFonts="1">
    <font>
      <sz val="11"/>
      <color theme="1"/>
      <name val="Arial"/>
      <family val="2"/>
      <scheme val="minor"/>
    </font>
    <font>
      <b/>
      <sz val="20"/>
      <color theme="4" tint="-0.249977111117893"/>
      <name val="Arial"/>
      <family val="2"/>
      <scheme val="major"/>
    </font>
    <font>
      <sz val="10"/>
      <name val="Arial"/>
      <family val="2"/>
    </font>
    <font>
      <b/>
      <sz val="11"/>
      <name val="Arial"/>
      <family val="2"/>
      <scheme val="minor"/>
    </font>
    <font>
      <u/>
      <sz val="11"/>
      <color indexed="12"/>
      <name val="Arial"/>
      <family val="2"/>
    </font>
    <font>
      <sz val="10"/>
      <color theme="1" tint="0.499984740745262"/>
      <name val="Arial"/>
      <family val="2"/>
      <scheme val="minor"/>
    </font>
    <font>
      <b/>
      <sz val="11"/>
      <color theme="1"/>
      <name val="Arial"/>
      <family val="2"/>
      <scheme val="minor"/>
    </font>
    <font>
      <b/>
      <sz val="9"/>
      <color theme="0"/>
      <name val="Arial"/>
      <family val="2"/>
      <scheme val="minor"/>
    </font>
    <font>
      <i/>
      <sz val="9"/>
      <color theme="1"/>
      <name val="Arial"/>
      <family val="2"/>
      <scheme val="minor"/>
    </font>
    <font>
      <sz val="8"/>
      <color theme="1"/>
      <name val="Arial"/>
      <family val="2"/>
      <scheme val="minor"/>
    </font>
    <font>
      <sz val="10"/>
      <color theme="0" tint="-0.499984740745262"/>
      <name val="Arial"/>
      <family val="2"/>
      <scheme val="minor"/>
    </font>
    <font>
      <i/>
      <sz val="11"/>
      <color theme="1"/>
      <name val="Arial"/>
      <family val="2"/>
      <scheme val="minor"/>
    </font>
    <font>
      <b/>
      <sz val="11"/>
      <color theme="0"/>
      <name val="Arial"/>
      <family val="2"/>
      <scheme val="minor"/>
    </font>
    <font>
      <sz val="9"/>
      <color theme="1"/>
      <name val="Arial"/>
      <family val="2"/>
      <scheme val="minor"/>
    </font>
    <font>
      <sz val="11"/>
      <color theme="4"/>
      <name val="Arial"/>
      <family val="2"/>
      <scheme val="minor"/>
    </font>
    <font>
      <sz val="11"/>
      <color theme="0"/>
      <name val="Arial"/>
      <family val="2"/>
      <scheme val="minor"/>
    </font>
    <font>
      <sz val="8"/>
      <name val="Arial"/>
      <family val="2"/>
      <scheme val="minor"/>
    </font>
    <font>
      <u/>
      <sz val="10"/>
      <color indexed="12"/>
      <name val="Arial"/>
      <family val="2"/>
    </font>
    <font>
      <sz val="8"/>
      <name val="Arial"/>
      <family val="2"/>
    </font>
    <font>
      <b/>
      <sz val="18"/>
      <color theme="0"/>
      <name val="Arial"/>
      <family val="2"/>
    </font>
    <font>
      <sz val="18"/>
      <color theme="0"/>
      <name val="Arial"/>
      <family val="2"/>
    </font>
    <font>
      <b/>
      <sz val="12"/>
      <color rgb="FF234372"/>
      <name val="Arial"/>
      <family val="2"/>
    </font>
    <font>
      <sz val="12"/>
      <color rgb="FF234372"/>
      <name val="Arial"/>
      <family val="2"/>
    </font>
    <font>
      <sz val="14"/>
      <color rgb="FF234372"/>
      <name val="Arial"/>
      <family val="2"/>
    </font>
    <font>
      <i/>
      <sz val="8"/>
      <color theme="1"/>
      <name val="Arial"/>
      <family val="2"/>
      <scheme val="minor"/>
    </font>
    <font>
      <sz val="11"/>
      <color theme="8" tint="-0.249977111117893"/>
      <name val="Arial"/>
      <family val="2"/>
      <scheme val="minor"/>
    </font>
    <font>
      <sz val="11"/>
      <color theme="4" tint="-0.249977111117893"/>
      <name val="Arial"/>
      <family val="2"/>
      <scheme val="minor"/>
    </font>
    <font>
      <sz val="11"/>
      <color theme="5" tint="-0.249977111117893"/>
      <name val="Arial"/>
      <family val="2"/>
      <scheme val="minor"/>
    </font>
    <font>
      <sz val="11"/>
      <color theme="6" tint="-0.249977111117893"/>
      <name val="Arial"/>
      <family val="2"/>
      <scheme val="minor"/>
    </font>
    <font>
      <sz val="11"/>
      <color theme="9" tint="-0.249977111117893"/>
      <name val="Arial"/>
      <family val="2"/>
      <scheme val="minor"/>
    </font>
    <font>
      <sz val="10"/>
      <color theme="1"/>
      <name val="Arial"/>
      <family val="2"/>
      <scheme val="minor"/>
    </font>
    <font>
      <i/>
      <sz val="10"/>
      <color theme="1"/>
      <name val="Arial"/>
      <family val="2"/>
      <scheme val="minor"/>
    </font>
    <font>
      <sz val="20"/>
      <color theme="1"/>
      <name val="Arial"/>
      <family val="2"/>
      <scheme val="minor"/>
    </font>
    <font>
      <sz val="11"/>
      <color theme="7" tint="-0.249977111117893"/>
      <name val="Arial"/>
      <family val="2"/>
      <scheme val="minor"/>
    </font>
    <font>
      <i/>
      <sz val="8"/>
      <name val="Arial"/>
      <family val="2"/>
    </font>
    <font>
      <b/>
      <sz val="12"/>
      <color theme="0"/>
      <name val="Arial"/>
      <family val="1"/>
      <scheme val="major"/>
    </font>
    <font>
      <b/>
      <sz val="9"/>
      <name val="Arial"/>
      <family val="2"/>
    </font>
    <font>
      <b/>
      <sz val="8"/>
      <name val="Arial"/>
      <family val="2"/>
      <scheme val="minor"/>
    </font>
    <font>
      <sz val="24"/>
      <color theme="4"/>
      <name val="Arial"/>
      <family val="1"/>
      <scheme val="major"/>
    </font>
    <font>
      <sz val="36"/>
      <color theme="4"/>
      <name val="Arial"/>
      <family val="1"/>
      <scheme val="major"/>
    </font>
    <font>
      <i/>
      <sz val="10"/>
      <name val="Arial"/>
      <family val="2"/>
    </font>
    <font>
      <b/>
      <i/>
      <sz val="12"/>
      <color theme="4"/>
      <name val="Arial"/>
      <family val="2"/>
    </font>
    <font>
      <u/>
      <sz val="10"/>
      <color theme="1" tint="0.499984740745262"/>
      <name val="Arial"/>
      <family val="2"/>
    </font>
    <font>
      <sz val="6"/>
      <name val="Arial"/>
      <family val="2"/>
      <scheme val="minor"/>
    </font>
    <font>
      <b/>
      <sz val="12"/>
      <name val="Arial"/>
      <family val="2"/>
      <scheme val="major"/>
    </font>
    <font>
      <b/>
      <sz val="10"/>
      <name val="Arial"/>
      <family val="2"/>
    </font>
    <font>
      <b/>
      <sz val="11"/>
      <color rgb="FFC00000"/>
      <name val="Arial"/>
      <family val="2"/>
      <scheme val="minor"/>
    </font>
    <font>
      <b/>
      <sz val="11"/>
      <color rgb="FFFF6600"/>
      <name val="Arial"/>
      <family val="2"/>
      <scheme val="minor"/>
    </font>
    <font>
      <b/>
      <sz val="11"/>
      <color rgb="FF0070C0"/>
      <name val="Arial"/>
      <family val="2"/>
      <scheme val="minor"/>
    </font>
    <font>
      <sz val="8"/>
      <color indexed="81"/>
      <name val="Tahoma"/>
      <family val="2"/>
    </font>
    <font>
      <sz val="11"/>
      <color theme="4"/>
      <name val="Arial Narrow"/>
      <family val="2"/>
    </font>
    <font>
      <sz val="1"/>
      <color theme="0"/>
      <name val="Arial"/>
      <family val="2"/>
      <scheme val="minor"/>
    </font>
    <font>
      <sz val="9"/>
      <color theme="0" tint="-0.34998626667073579"/>
      <name val="Arial"/>
      <family val="2"/>
      <scheme val="minor"/>
    </font>
    <font>
      <u/>
      <sz val="9"/>
      <color theme="0" tint="-0.34998626667073579"/>
      <name val="Arial"/>
      <family val="2"/>
    </font>
    <font>
      <sz val="9"/>
      <color indexed="81"/>
      <name val="Tahoma"/>
      <family val="2"/>
    </font>
    <font>
      <b/>
      <sz val="9"/>
      <color indexed="81"/>
      <name val="Tahoma"/>
      <family val="2"/>
    </font>
    <font>
      <sz val="9"/>
      <color theme="1" tint="0.499984740745262"/>
      <name val="Arial"/>
      <family val="2"/>
    </font>
    <font>
      <sz val="12"/>
      <color theme="1"/>
      <name val="Arial"/>
      <family val="2"/>
      <scheme val="minor"/>
    </font>
    <font>
      <sz val="18"/>
      <color indexed="12"/>
      <name val="Arial"/>
      <family val="2"/>
    </font>
    <font>
      <sz val="24"/>
      <color theme="4" tint="-0.249977111117893"/>
      <name val="Arial"/>
      <family val="2"/>
      <scheme val="major"/>
    </font>
    <font>
      <sz val="9"/>
      <color indexed="12"/>
      <name val="Arial"/>
      <family val="2"/>
    </font>
  </fonts>
  <fills count="21">
    <fill>
      <patternFill patternType="none"/>
    </fill>
    <fill>
      <patternFill patternType="gray125"/>
    </fill>
    <fill>
      <patternFill patternType="solid">
        <fgColor theme="0" tint="-4.9989318521683403E-2"/>
        <bgColor indexed="64"/>
      </patternFill>
    </fill>
    <fill>
      <patternFill patternType="solid">
        <fgColor theme="4"/>
        <bgColor theme="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3464AB"/>
        <bgColor indexed="64"/>
      </patternFill>
    </fill>
    <fill>
      <patternFill patternType="solid">
        <fgColor rgb="FFDEE8F5"/>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s>
  <borders count="28">
    <border>
      <left/>
      <right/>
      <top/>
      <bottom/>
      <diagonal/>
    </border>
    <border>
      <left/>
      <right/>
      <top style="thin">
        <color theme="0" tint="-0.34998626667073579"/>
      </top>
      <bottom/>
      <diagonal/>
    </border>
    <border>
      <left style="thin">
        <color theme="0" tint="-0.14996795556505021"/>
      </left>
      <right style="thin">
        <color theme="0" tint="-0.14996795556505021"/>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6795556505021"/>
      </left>
      <right style="thin">
        <color theme="0" tint="-0.14996795556505021"/>
      </right>
      <top/>
      <bottom style="medium">
        <color theme="0" tint="-0.14996795556505021"/>
      </bottom>
      <diagonal/>
    </border>
    <border>
      <left style="thin">
        <color theme="4" tint="0.39994506668294322"/>
      </left>
      <right style="thin">
        <color theme="0" tint="-0.14996795556505021"/>
      </right>
      <top/>
      <bottom/>
      <diagonal/>
    </border>
    <border>
      <left style="thin">
        <color theme="0" tint="-0.14996795556505021"/>
      </left>
      <right style="thin">
        <color theme="0" tint="-0.14996795556505021"/>
      </right>
      <top/>
      <bottom/>
      <diagonal/>
    </border>
    <border>
      <left/>
      <right/>
      <top style="thin">
        <color theme="4" tint="0.39991454817346722"/>
      </top>
      <bottom/>
      <diagonal/>
    </border>
    <border>
      <left/>
      <right style="thin">
        <color theme="4" tint="0.39991454817346722"/>
      </right>
      <top style="thin">
        <color theme="4" tint="0.39991454817346722"/>
      </top>
      <bottom/>
      <diagonal/>
    </border>
    <border>
      <left style="thin">
        <color theme="4" tint="0.39994506668294322"/>
      </left>
      <right/>
      <top style="thin">
        <color theme="4" tint="0.39991454817346722"/>
      </top>
      <bottom/>
      <diagonal/>
    </border>
    <border>
      <left style="thin">
        <color theme="0" tint="-0.14996795556505021"/>
      </left>
      <right style="thin">
        <color theme="4" tint="0.39991454817346722"/>
      </right>
      <top/>
      <bottom/>
      <diagonal/>
    </border>
    <border>
      <left style="thin">
        <color theme="4" tint="0.39991454817346722"/>
      </left>
      <right/>
      <top style="thin">
        <color theme="4" tint="0.39991454817346722"/>
      </top>
      <bottom/>
      <diagonal/>
    </border>
    <border>
      <left/>
      <right style="thin">
        <color theme="4" tint="0.39988402966399123"/>
      </right>
      <top style="thin">
        <color theme="4" tint="0.39991454817346722"/>
      </top>
      <bottom/>
      <diagonal/>
    </border>
    <border>
      <left style="thin">
        <color theme="4" tint="0.39991454817346722"/>
      </left>
      <right style="thin">
        <color theme="0" tint="-0.14996795556505021"/>
      </right>
      <top/>
      <bottom/>
      <diagonal/>
    </border>
    <border>
      <left style="thin">
        <color theme="0" tint="-0.14996795556505021"/>
      </left>
      <right style="thin">
        <color theme="4" tint="0.39988402966399123"/>
      </right>
      <top/>
      <bottom/>
      <diagonal/>
    </border>
    <border>
      <left/>
      <right/>
      <top/>
      <bottom style="thin">
        <color rgb="FF3464AB"/>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4"/>
      </left>
      <right/>
      <top style="thin">
        <color theme="4"/>
      </top>
      <bottom style="thin">
        <color theme="0" tint="-0.499984740745262"/>
      </bottom>
      <diagonal/>
    </border>
    <border>
      <left/>
      <right/>
      <top style="thin">
        <color theme="4"/>
      </top>
      <bottom style="thin">
        <color theme="0" tint="-0.499984740745262"/>
      </bottom>
      <diagonal/>
    </border>
    <border>
      <left/>
      <right style="thin">
        <color theme="4"/>
      </right>
      <top style="thin">
        <color theme="4"/>
      </top>
      <bottom style="thin">
        <color theme="0" tint="-0.499984740745262"/>
      </bottom>
      <diagonal/>
    </border>
    <border>
      <left/>
      <right/>
      <top style="medium">
        <color theme="0" tint="-0.14996795556505021"/>
      </top>
      <bottom/>
      <diagonal/>
    </border>
  </borders>
  <cellStyleXfs count="4">
    <xf numFmtId="0" fontId="0" fillId="0" borderId="0"/>
    <xf numFmtId="0" fontId="4" fillId="0" borderId="0" applyNumberFormat="0" applyFill="0" applyBorder="0" applyAlignment="0" applyProtection="0">
      <alignment vertical="top"/>
      <protection locked="0"/>
    </xf>
    <xf numFmtId="0" fontId="2" fillId="0" borderId="0"/>
    <xf numFmtId="0" fontId="17" fillId="0" borderId="0" applyNumberFormat="0" applyFill="0" applyBorder="0" applyAlignment="0" applyProtection="0">
      <alignment vertical="top"/>
      <protection locked="0"/>
    </xf>
  </cellStyleXfs>
  <cellXfs count="131">
    <xf numFmtId="0" fontId="0" fillId="0" borderId="0" xfId="0"/>
    <xf numFmtId="0" fontId="0" fillId="0" borderId="0" xfId="0" applyFont="1" applyAlignment="1">
      <alignment vertical="top"/>
    </xf>
    <xf numFmtId="0" fontId="3" fillId="0" borderId="0" xfId="0" applyFont="1"/>
    <xf numFmtId="0" fontId="0" fillId="0" borderId="0" xfId="0" applyFont="1" applyAlignment="1">
      <alignment vertical="top" wrapText="1"/>
    </xf>
    <xf numFmtId="0" fontId="0" fillId="0" borderId="0" xfId="0" applyAlignment="1">
      <alignment vertical="center"/>
    </xf>
    <xf numFmtId="0" fontId="0" fillId="0" borderId="0" xfId="0" applyAlignment="1">
      <alignment horizontal="center"/>
    </xf>
    <xf numFmtId="0" fontId="7" fillId="3" borderId="1" xfId="0" applyFont="1" applyFill="1" applyBorder="1" applyAlignment="1">
      <alignment horizontal="center" vertical="center" wrapText="1"/>
    </xf>
    <xf numFmtId="14" fontId="0" fillId="0" borderId="2" xfId="0" applyNumberFormat="1" applyFont="1" applyFill="1" applyBorder="1" applyAlignment="1">
      <alignment horizontal="center" vertical="center"/>
    </xf>
    <xf numFmtId="0" fontId="0" fillId="0" borderId="0" xfId="0" applyAlignment="1">
      <alignment horizontal="right"/>
    </xf>
    <xf numFmtId="0" fontId="0" fillId="0" borderId="0" xfId="0" applyAlignment="1">
      <alignment horizontal="right" vertical="center"/>
    </xf>
    <xf numFmtId="14" fontId="0" fillId="0" borderId="4" xfId="0" applyNumberFormat="1" applyBorder="1" applyAlignment="1">
      <alignment horizontal="center" vertical="center"/>
    </xf>
    <xf numFmtId="0" fontId="0" fillId="0" borderId="4" xfId="0" applyNumberFormat="1" applyBorder="1" applyAlignment="1">
      <alignment horizontal="center" vertical="center"/>
    </xf>
    <xf numFmtId="0" fontId="11" fillId="0" borderId="0" xfId="0" applyFont="1"/>
    <xf numFmtId="164" fontId="9" fillId="4" borderId="6" xfId="0" applyNumberFormat="1" applyFont="1" applyFill="1" applyBorder="1" applyAlignment="1">
      <alignment horizontal="center" vertical="center" wrapText="1"/>
    </xf>
    <xf numFmtId="164" fontId="9" fillId="4" borderId="7" xfId="0" applyNumberFormat="1" applyFont="1" applyFill="1" applyBorder="1" applyAlignment="1">
      <alignment horizontal="center" vertical="center" wrapText="1"/>
    </xf>
    <xf numFmtId="164" fontId="9" fillId="4" borderId="11" xfId="0" applyNumberFormat="1" applyFont="1" applyFill="1" applyBorder="1" applyAlignment="1">
      <alignment horizontal="center" vertical="center" wrapText="1"/>
    </xf>
    <xf numFmtId="164" fontId="9" fillId="4" borderId="14" xfId="0" applyNumberFormat="1" applyFont="1" applyFill="1" applyBorder="1" applyAlignment="1">
      <alignment horizontal="center" vertical="center" wrapText="1"/>
    </xf>
    <xf numFmtId="164" fontId="9" fillId="4" borderId="15" xfId="0" applyNumberFormat="1" applyFont="1" applyFill="1" applyBorder="1" applyAlignment="1">
      <alignment horizontal="center" vertical="center" wrapText="1"/>
    </xf>
    <xf numFmtId="0" fontId="13" fillId="5" borderId="5" xfId="0" applyFont="1" applyFill="1" applyBorder="1" applyAlignment="1">
      <alignment horizontal="center" vertical="center" shrinkToFit="1"/>
    </xf>
    <xf numFmtId="0" fontId="12" fillId="3" borderId="1" xfId="0" applyFont="1" applyFill="1" applyBorder="1" applyAlignment="1">
      <alignment horizontal="center" vertical="center"/>
    </xf>
    <xf numFmtId="0" fontId="0" fillId="0" borderId="2" xfId="0" applyFont="1" applyFill="1" applyBorder="1" applyAlignment="1">
      <alignment horizontal="left" vertical="center"/>
    </xf>
    <xf numFmtId="0" fontId="8" fillId="2" borderId="2" xfId="0" applyFont="1" applyFill="1" applyBorder="1" applyAlignment="1">
      <alignment horizontal="left" vertical="center"/>
    </xf>
    <xf numFmtId="0" fontId="6" fillId="0" borderId="0" xfId="0" applyFont="1" applyAlignment="1">
      <alignment vertical="top" wrapText="1"/>
    </xf>
    <xf numFmtId="0" fontId="0" fillId="0" borderId="2" xfId="0" applyFont="1" applyFill="1" applyBorder="1" applyAlignment="1">
      <alignment horizontal="left" vertical="center" indent="1"/>
    </xf>
    <xf numFmtId="0" fontId="2" fillId="0" borderId="0" xfId="2"/>
    <xf numFmtId="0" fontId="2" fillId="0" borderId="0" xfId="2" applyAlignment="1">
      <alignment vertical="center"/>
    </xf>
    <xf numFmtId="0" fontId="18" fillId="0" borderId="0" xfId="2" applyFont="1"/>
    <xf numFmtId="0" fontId="19" fillId="7" borderId="16" xfId="0" applyFont="1" applyFill="1" applyBorder="1" applyAlignment="1">
      <alignment horizontal="left" vertical="center"/>
    </xf>
    <xf numFmtId="0" fontId="21" fillId="8" borderId="0" xfId="0" applyFont="1" applyFill="1" applyAlignment="1">
      <alignment vertical="center"/>
    </xf>
    <xf numFmtId="0" fontId="22" fillId="8" borderId="0" xfId="0" applyFont="1" applyFill="1" applyAlignment="1">
      <alignment vertical="center"/>
    </xf>
    <xf numFmtId="0" fontId="23" fillId="8" borderId="0" xfId="0" applyFont="1" applyFill="1" applyAlignment="1">
      <alignment vertical="center"/>
    </xf>
    <xf numFmtId="0" fontId="8" fillId="2" borderId="2" xfId="0" applyFont="1" applyFill="1" applyBorder="1" applyAlignment="1">
      <alignment horizontal="center" vertical="center"/>
    </xf>
    <xf numFmtId="0" fontId="7" fillId="3" borderId="1" xfId="0" applyFont="1" applyFill="1" applyBorder="1" applyAlignment="1">
      <alignment horizontal="left" vertical="center"/>
    </xf>
    <xf numFmtId="0" fontId="7" fillId="3" borderId="1" xfId="0" applyFont="1" applyFill="1" applyBorder="1" applyAlignment="1">
      <alignment horizontal="left" vertical="center" wrapText="1"/>
    </xf>
    <xf numFmtId="0" fontId="30" fillId="0" borderId="2" xfId="0" applyFont="1" applyFill="1" applyBorder="1" applyAlignment="1">
      <alignment horizontal="center" vertical="center" wrapText="1"/>
    </xf>
    <xf numFmtId="0" fontId="31" fillId="2" borderId="2" xfId="0" applyFont="1" applyFill="1" applyBorder="1" applyAlignment="1">
      <alignment horizontal="center" vertical="center" wrapText="1"/>
    </xf>
    <xf numFmtId="0" fontId="13" fillId="0" borderId="2" xfId="0" applyFont="1" applyFill="1" applyBorder="1" applyAlignment="1">
      <alignment horizontal="left" vertical="center" wrapText="1"/>
    </xf>
    <xf numFmtId="0" fontId="8" fillId="2" borderId="2" xfId="0" applyFont="1" applyFill="1" applyBorder="1" applyAlignment="1">
      <alignment horizontal="left" vertical="center" wrapText="1"/>
    </xf>
    <xf numFmtId="0" fontId="32" fillId="0" borderId="0" xfId="0" applyFont="1" applyAlignment="1">
      <alignment vertical="center"/>
    </xf>
    <xf numFmtId="0" fontId="0" fillId="0" borderId="2" xfId="0" applyFont="1" applyFill="1" applyBorder="1" applyAlignment="1">
      <alignment horizontal="center" vertical="center"/>
    </xf>
    <xf numFmtId="14" fontId="5" fillId="2" borderId="2" xfId="0" applyNumberFormat="1" applyFont="1" applyFill="1" applyBorder="1" applyAlignment="1">
      <alignment horizontal="center" vertical="center"/>
    </xf>
    <xf numFmtId="0" fontId="30" fillId="0" borderId="2" xfId="0" applyFont="1" applyFill="1" applyBorder="1" applyAlignment="1">
      <alignment horizontal="left" vertical="center"/>
    </xf>
    <xf numFmtId="0" fontId="4" fillId="0" borderId="2" xfId="1" applyFill="1" applyBorder="1" applyAlignment="1" applyProtection="1">
      <alignment horizontal="left" vertical="center"/>
    </xf>
    <xf numFmtId="0" fontId="31" fillId="2" borderId="2" xfId="0" applyFont="1" applyFill="1" applyBorder="1" applyAlignment="1">
      <alignment horizontal="left" vertical="center"/>
    </xf>
    <xf numFmtId="14" fontId="18" fillId="0" borderId="0" xfId="2" applyNumberFormat="1" applyFont="1" applyAlignment="1">
      <alignment horizontal="center"/>
    </xf>
    <xf numFmtId="0" fontId="34" fillId="0" borderId="0" xfId="2" applyFont="1" applyFill="1" applyAlignment="1">
      <alignment vertical="center"/>
    </xf>
    <xf numFmtId="0" fontId="15" fillId="16" borderId="4" xfId="0" applyNumberFormat="1" applyFont="1" applyFill="1" applyBorder="1" applyAlignment="1">
      <alignment horizontal="center" vertical="center"/>
    </xf>
    <xf numFmtId="0" fontId="15" fillId="18" borderId="4" xfId="0" applyNumberFormat="1" applyFont="1" applyFill="1" applyBorder="1" applyAlignment="1">
      <alignment horizontal="center" vertical="center"/>
    </xf>
    <xf numFmtId="0" fontId="15" fillId="19" borderId="4" xfId="0" applyNumberFormat="1" applyFont="1" applyFill="1" applyBorder="1" applyAlignment="1">
      <alignment horizontal="center" vertical="center"/>
    </xf>
    <xf numFmtId="0" fontId="15" fillId="15" borderId="4" xfId="0" applyNumberFormat="1" applyFont="1" applyFill="1" applyBorder="1" applyAlignment="1">
      <alignment horizontal="center" vertical="center"/>
    </xf>
    <xf numFmtId="0" fontId="15" fillId="17" borderId="4" xfId="0" applyNumberFormat="1" applyFont="1" applyFill="1" applyBorder="1" applyAlignment="1">
      <alignment horizontal="center" vertical="center"/>
    </xf>
    <xf numFmtId="0" fontId="15" fillId="20" borderId="4" xfId="0" applyNumberFormat="1" applyFont="1" applyFill="1" applyBorder="1" applyAlignment="1">
      <alignment horizontal="center" vertical="center"/>
    </xf>
    <xf numFmtId="0" fontId="40" fillId="0" borderId="0" xfId="2" applyFont="1" applyAlignment="1">
      <alignment horizontal="center" vertical="center"/>
    </xf>
    <xf numFmtId="0" fontId="10" fillId="0" borderId="0" xfId="0" applyFont="1" applyAlignment="1">
      <alignment horizontal="right" vertical="center"/>
    </xf>
    <xf numFmtId="0" fontId="37" fillId="0" borderId="0" xfId="2" applyFont="1" applyBorder="1" applyAlignment="1">
      <alignment vertical="center" wrapText="1"/>
    </xf>
    <xf numFmtId="0" fontId="37" fillId="0" borderId="21" xfId="2" applyFont="1" applyBorder="1" applyAlignment="1">
      <alignment vertical="center" wrapText="1"/>
    </xf>
    <xf numFmtId="0" fontId="37" fillId="0" borderId="23" xfId="2" applyFont="1" applyBorder="1" applyAlignment="1">
      <alignment vertical="center" wrapText="1"/>
    </xf>
    <xf numFmtId="0" fontId="41" fillId="0" borderId="0" xfId="2" applyFont="1" applyAlignment="1">
      <alignment vertical="center"/>
    </xf>
    <xf numFmtId="0" fontId="7" fillId="3" borderId="1" xfId="0" applyFont="1" applyFill="1" applyBorder="1" applyAlignment="1">
      <alignment horizontal="left" vertical="center" wrapText="1" indent="1"/>
    </xf>
    <xf numFmtId="0" fontId="11" fillId="0" borderId="0" xfId="0" applyFont="1" applyAlignment="1">
      <alignment horizontal="center"/>
    </xf>
    <xf numFmtId="0" fontId="9" fillId="0" borderId="2" xfId="0" applyFont="1" applyFill="1" applyBorder="1" applyAlignment="1">
      <alignment horizontal="center" vertical="center" wrapText="1"/>
    </xf>
    <xf numFmtId="0" fontId="24" fillId="2" borderId="2" xfId="0" applyFont="1" applyFill="1" applyBorder="1" applyAlignment="1">
      <alignment horizontal="center" vertical="center" wrapText="1"/>
    </xf>
    <xf numFmtId="0" fontId="6" fillId="9" borderId="0" xfId="0" applyFont="1" applyFill="1" applyBorder="1" applyAlignment="1">
      <alignment horizontal="left" vertical="center" indent="1"/>
    </xf>
    <xf numFmtId="0" fontId="6" fillId="9" borderId="0" xfId="0" applyFont="1" applyFill="1" applyBorder="1" applyAlignment="1">
      <alignment horizontal="left" vertical="center" wrapText="1"/>
    </xf>
    <xf numFmtId="0" fontId="6" fillId="9" borderId="0" xfId="0" applyFont="1" applyFill="1" applyBorder="1" applyAlignment="1">
      <alignment horizontal="center" vertical="center"/>
    </xf>
    <xf numFmtId="0" fontId="13" fillId="9" borderId="0" xfId="0" applyFont="1" applyFill="1" applyBorder="1" applyAlignment="1">
      <alignment horizontal="left" vertical="center" wrapText="1"/>
    </xf>
    <xf numFmtId="0" fontId="30" fillId="9" borderId="0" xfId="0" applyFont="1" applyFill="1" applyBorder="1" applyAlignment="1">
      <alignment horizontal="center" vertical="center" wrapText="1"/>
    </xf>
    <xf numFmtId="0" fontId="0" fillId="9" borderId="0" xfId="0" applyFont="1" applyFill="1" applyBorder="1" applyAlignment="1">
      <alignment horizontal="center" vertical="center"/>
    </xf>
    <xf numFmtId="14" fontId="0" fillId="9" borderId="0" xfId="0" applyNumberFormat="1" applyFont="1" applyFill="1" applyBorder="1" applyAlignment="1">
      <alignment horizontal="center" vertical="center"/>
    </xf>
    <xf numFmtId="0" fontId="30" fillId="9" borderId="0" xfId="0" applyFont="1" applyFill="1" applyBorder="1" applyAlignment="1">
      <alignment horizontal="left" vertical="center"/>
    </xf>
    <xf numFmtId="0" fontId="1" fillId="0" borderId="0" xfId="0" applyFont="1" applyAlignment="1"/>
    <xf numFmtId="0" fontId="43" fillId="0" borderId="20" xfId="2" applyFont="1" applyBorder="1" applyAlignment="1">
      <alignment vertical="center" wrapText="1"/>
    </xf>
    <xf numFmtId="0" fontId="43" fillId="0" borderId="22" xfId="2" applyFont="1" applyBorder="1" applyAlignment="1">
      <alignment vertical="center" wrapText="1"/>
    </xf>
    <xf numFmtId="164" fontId="44" fillId="0" borderId="18" xfId="2" applyNumberFormat="1" applyFont="1" applyBorder="1" applyAlignment="1">
      <alignment horizontal="center" vertical="center" wrapText="1"/>
    </xf>
    <xf numFmtId="0" fontId="45" fillId="0" borderId="17" xfId="2" applyFont="1" applyBorder="1" applyAlignment="1" applyProtection="1">
      <alignment horizontal="center" vertical="center"/>
      <protection locked="0"/>
    </xf>
    <xf numFmtId="0" fontId="36" fillId="0" borderId="0" xfId="2" applyFont="1" applyFill="1" applyAlignment="1">
      <alignment horizontal="center"/>
    </xf>
    <xf numFmtId="0" fontId="30" fillId="2" borderId="2" xfId="0" applyFont="1" applyFill="1" applyBorder="1" applyAlignment="1">
      <alignment horizontal="center" vertical="center" wrapText="1"/>
    </xf>
    <xf numFmtId="0" fontId="0" fillId="0" borderId="2" xfId="0" applyFont="1" applyFill="1" applyBorder="1" applyAlignment="1">
      <alignment horizontal="left" vertical="center" wrapText="1" indent="1"/>
    </xf>
    <xf numFmtId="0" fontId="2" fillId="0" borderId="0" xfId="2" applyFont="1" applyBorder="1" applyAlignment="1" applyProtection="1">
      <alignment horizontal="left" vertical="center"/>
    </xf>
    <xf numFmtId="0" fontId="50" fillId="0" borderId="19" xfId="2" applyFont="1" applyBorder="1" applyAlignment="1">
      <alignment horizontal="left" vertical="center" shrinkToFit="1"/>
    </xf>
    <xf numFmtId="0" fontId="30" fillId="0" borderId="3" xfId="0" applyFont="1" applyBorder="1" applyAlignment="1">
      <alignment horizontal="center" vertical="center"/>
    </xf>
    <xf numFmtId="0" fontId="30" fillId="2" borderId="3" xfId="0" applyFont="1" applyFill="1" applyBorder="1" applyAlignment="1">
      <alignment vertical="center"/>
    </xf>
    <xf numFmtId="0" fontId="51" fillId="0" borderId="0" xfId="0" applyFont="1"/>
    <xf numFmtId="0" fontId="42" fillId="0" borderId="0" xfId="1" applyFont="1" applyAlignment="1" applyProtection="1">
      <alignment horizontal="left"/>
    </xf>
    <xf numFmtId="0" fontId="0" fillId="0" borderId="27" xfId="0" applyBorder="1" applyAlignment="1"/>
    <xf numFmtId="0" fontId="52" fillId="0" borderId="27" xfId="0" applyFont="1" applyBorder="1" applyAlignment="1">
      <alignment horizontal="right"/>
    </xf>
    <xf numFmtId="0" fontId="7" fillId="3" borderId="0" xfId="0" applyFont="1" applyFill="1" applyBorder="1" applyAlignment="1">
      <alignment horizontal="center" vertical="center" wrapText="1"/>
    </xf>
    <xf numFmtId="0" fontId="0" fillId="0" borderId="0" xfId="0" applyAlignment="1">
      <alignment horizontal="center" vertical="center"/>
    </xf>
    <xf numFmtId="0" fontId="6" fillId="0" borderId="0" xfId="0" applyFont="1" applyAlignment="1">
      <alignment horizontal="right"/>
    </xf>
    <xf numFmtId="0" fontId="0" fillId="0" borderId="0" xfId="0" applyBorder="1" applyAlignment="1">
      <alignment horizontal="left"/>
    </xf>
    <xf numFmtId="0" fontId="56" fillId="0" borderId="0" xfId="2" applyFont="1" applyFill="1" applyAlignment="1">
      <alignment horizontal="left" vertical="center"/>
    </xf>
    <xf numFmtId="0" fontId="56" fillId="0" borderId="0" xfId="2" applyFont="1" applyFill="1" applyAlignment="1">
      <alignment horizontal="right" vertical="center"/>
    </xf>
    <xf numFmtId="0" fontId="58" fillId="0" borderId="0" xfId="1" applyFont="1" applyAlignment="1" applyProtection="1">
      <alignment horizontal="right"/>
    </xf>
    <xf numFmtId="0" fontId="57" fillId="0" borderId="0" xfId="0" applyFont="1"/>
    <xf numFmtId="0" fontId="4" fillId="0" borderId="0" xfId="1" applyFill="1" applyAlignment="1" applyProtection="1">
      <alignment horizontal="left" vertical="center"/>
    </xf>
    <xf numFmtId="0" fontId="6" fillId="6" borderId="0" xfId="0" applyFont="1" applyFill="1" applyAlignment="1">
      <alignment vertical="center"/>
    </xf>
    <xf numFmtId="0" fontId="0" fillId="6" borderId="0" xfId="0" applyFill="1" applyAlignment="1">
      <alignment vertical="center"/>
    </xf>
    <xf numFmtId="0" fontId="14" fillId="0" borderId="0" xfId="0" applyFont="1" applyAlignment="1">
      <alignment vertical="center"/>
    </xf>
    <xf numFmtId="0" fontId="0" fillId="0" borderId="4" xfId="0" applyBorder="1" applyAlignment="1">
      <alignment vertical="center"/>
    </xf>
    <xf numFmtId="0" fontId="26" fillId="5" borderId="4" xfId="0" applyNumberFormat="1" applyFont="1" applyFill="1" applyBorder="1" applyAlignment="1">
      <alignment horizontal="center" vertical="center"/>
    </xf>
    <xf numFmtId="0" fontId="27" fillId="12" borderId="4" xfId="0" applyNumberFormat="1" applyFont="1" applyFill="1" applyBorder="1" applyAlignment="1">
      <alignment horizontal="center" vertical="center"/>
    </xf>
    <xf numFmtId="0" fontId="28" fillId="11" borderId="4" xfId="0" applyNumberFormat="1" applyFont="1" applyFill="1" applyBorder="1" applyAlignment="1">
      <alignment horizontal="center" vertical="center"/>
    </xf>
    <xf numFmtId="0" fontId="33" fillId="14" borderId="4" xfId="0" applyNumberFormat="1" applyFont="1" applyFill="1" applyBorder="1" applyAlignment="1">
      <alignment horizontal="center" vertical="center"/>
    </xf>
    <xf numFmtId="0" fontId="25" fillId="13" borderId="4" xfId="0" applyNumberFormat="1" applyFont="1" applyFill="1" applyBorder="1" applyAlignment="1">
      <alignment horizontal="center" vertical="center"/>
    </xf>
    <xf numFmtId="0" fontId="29" fillId="10" borderId="4" xfId="0" applyNumberFormat="1" applyFont="1" applyFill="1" applyBorder="1" applyAlignment="1">
      <alignment horizontal="center" vertical="center"/>
    </xf>
    <xf numFmtId="0" fontId="46" fillId="0" borderId="4" xfId="0" applyFont="1" applyBorder="1" applyAlignment="1">
      <alignment vertical="center"/>
    </xf>
    <xf numFmtId="0" fontId="47" fillId="0" borderId="4" xfId="0" applyFont="1" applyBorder="1" applyAlignment="1">
      <alignment vertical="center"/>
    </xf>
    <xf numFmtId="0" fontId="48" fillId="0" borderId="4" xfId="0" applyFont="1" applyBorder="1" applyAlignment="1">
      <alignment vertical="center"/>
    </xf>
    <xf numFmtId="0" fontId="6" fillId="6" borderId="0" xfId="0" applyFont="1" applyFill="1" applyAlignment="1">
      <alignment horizontal="right" vertical="center"/>
    </xf>
    <xf numFmtId="0" fontId="0" fillId="0" borderId="0" xfId="0" applyFill="1" applyBorder="1" applyAlignment="1">
      <alignment horizontal="right" vertical="center"/>
    </xf>
    <xf numFmtId="0" fontId="12" fillId="3" borderId="1" xfId="0" applyFont="1" applyFill="1" applyBorder="1" applyAlignment="1">
      <alignment horizontal="left" vertical="center"/>
    </xf>
    <xf numFmtId="0" fontId="11" fillId="0" borderId="4" xfId="0" applyFont="1" applyBorder="1" applyAlignment="1">
      <alignment vertical="center"/>
    </xf>
    <xf numFmtId="0" fontId="0" fillId="6" borderId="4" xfId="0" applyFill="1" applyBorder="1" applyAlignment="1">
      <alignment horizontal="center" vertical="center"/>
    </xf>
    <xf numFmtId="0" fontId="0" fillId="6" borderId="4" xfId="0" applyFill="1" applyBorder="1" applyAlignment="1">
      <alignment vertical="center"/>
    </xf>
    <xf numFmtId="0" fontId="59" fillId="0" borderId="0" xfId="0" applyFont="1" applyAlignment="1"/>
    <xf numFmtId="0" fontId="20" fillId="7" borderId="16" xfId="0" applyFont="1" applyFill="1" applyBorder="1" applyAlignment="1">
      <alignment horizontal="left" vertical="center"/>
    </xf>
    <xf numFmtId="0" fontId="57" fillId="0" borderId="0" xfId="0" applyFont="1" applyAlignment="1">
      <alignment vertical="center"/>
    </xf>
    <xf numFmtId="3" fontId="0" fillId="0" borderId="0" xfId="0" applyNumberFormat="1" applyAlignment="1">
      <alignment vertical="center"/>
    </xf>
    <xf numFmtId="0" fontId="60" fillId="2" borderId="0" xfId="1" applyFont="1" applyFill="1" applyAlignment="1" applyProtection="1">
      <alignment horizontal="center" vertical="center"/>
    </xf>
    <xf numFmtId="0" fontId="53" fillId="0" borderId="0" xfId="1" applyFont="1" applyAlignment="1" applyProtection="1">
      <alignment horizontal="left"/>
    </xf>
    <xf numFmtId="165" fontId="13" fillId="4" borderId="12" xfId="0" applyNumberFormat="1" applyFont="1" applyFill="1" applyBorder="1" applyAlignment="1">
      <alignment horizontal="left" vertical="center" wrapText="1"/>
    </xf>
    <xf numFmtId="165" fontId="13" fillId="4" borderId="8" xfId="0" applyNumberFormat="1" applyFont="1" applyFill="1" applyBorder="1" applyAlignment="1">
      <alignment horizontal="left" vertical="center" wrapText="1"/>
    </xf>
    <xf numFmtId="165" fontId="13" fillId="4" borderId="13" xfId="0" applyNumberFormat="1" applyFont="1" applyFill="1" applyBorder="1" applyAlignment="1">
      <alignment horizontal="left" vertical="center" wrapText="1"/>
    </xf>
    <xf numFmtId="165" fontId="13" fillId="4" borderId="10" xfId="0" applyNumberFormat="1" applyFont="1" applyFill="1" applyBorder="1" applyAlignment="1">
      <alignment horizontal="left" vertical="center" wrapText="1"/>
    </xf>
    <xf numFmtId="165" fontId="13" fillId="4" borderId="9" xfId="0" applyNumberFormat="1" applyFont="1" applyFill="1" applyBorder="1" applyAlignment="1">
      <alignment horizontal="left" vertical="center" wrapText="1"/>
    </xf>
    <xf numFmtId="166" fontId="35" fillId="15" borderId="25" xfId="2" applyNumberFormat="1" applyFont="1" applyFill="1" applyBorder="1" applyAlignment="1">
      <alignment horizontal="center" vertical="center"/>
    </xf>
    <xf numFmtId="166" fontId="35" fillId="15" borderId="26" xfId="2" applyNumberFormat="1" applyFont="1" applyFill="1" applyBorder="1" applyAlignment="1">
      <alignment horizontal="center" vertical="center"/>
    </xf>
    <xf numFmtId="167" fontId="39" fillId="0" borderId="0" xfId="2" applyNumberFormat="1" applyFont="1" applyAlignment="1">
      <alignment horizontal="left" vertical="center"/>
    </xf>
    <xf numFmtId="167" fontId="38" fillId="0" borderId="0" xfId="2" applyNumberFormat="1" applyFont="1" applyAlignment="1">
      <alignment horizontal="right" vertical="center"/>
    </xf>
    <xf numFmtId="166" fontId="35" fillId="15" borderId="24" xfId="2" applyNumberFormat="1" applyFont="1" applyFill="1" applyBorder="1" applyAlignment="1">
      <alignment horizontal="center" vertical="center"/>
    </xf>
    <xf numFmtId="0" fontId="4" fillId="0" borderId="0" xfId="1" applyAlignment="1" applyProtection="1">
      <alignment horizontal="right" vertical="top"/>
    </xf>
  </cellXfs>
  <cellStyles count="4">
    <cellStyle name="Hyperlink" xfId="1" builtinId="8" customBuiltin="1"/>
    <cellStyle name="Hyperlink 2" xfId="3" xr:uid="{CAF62023-3CD1-4A74-AC65-5F2B90425149}"/>
    <cellStyle name="Normal" xfId="0" builtinId="0"/>
    <cellStyle name="Normal 2" xfId="2" xr:uid="{C701885C-96CE-4740-8082-8BDC53D1FA2E}"/>
  </cellStyles>
  <dxfs count="53">
    <dxf>
      <font>
        <color theme="0"/>
      </font>
      <fill>
        <patternFill>
          <bgColor theme="1"/>
        </patternFill>
      </fill>
    </dxf>
    <dxf>
      <font>
        <color theme="0" tint="-0.499984740745262"/>
      </font>
    </dxf>
    <dxf>
      <font>
        <color theme="0"/>
      </font>
      <fill>
        <patternFill>
          <bgColor theme="9"/>
        </patternFill>
      </fill>
    </dxf>
    <dxf>
      <font>
        <color theme="0"/>
      </font>
      <fill>
        <patternFill>
          <bgColor theme="8"/>
        </patternFill>
      </fill>
    </dxf>
    <dxf>
      <font>
        <color theme="0"/>
      </font>
      <fill>
        <patternFill>
          <bgColor theme="7"/>
        </patternFill>
      </fill>
    </dxf>
    <dxf>
      <font>
        <color theme="0"/>
      </font>
      <fill>
        <patternFill>
          <bgColor theme="6"/>
        </patternFill>
      </fill>
    </dxf>
    <dxf>
      <font>
        <color theme="0"/>
      </font>
      <fill>
        <patternFill>
          <bgColor theme="5"/>
        </patternFill>
      </fill>
    </dxf>
    <dxf>
      <font>
        <color theme="0"/>
      </font>
      <fill>
        <patternFill>
          <bgColor theme="4"/>
        </patternFill>
      </fill>
    </dxf>
    <dxf>
      <font>
        <b/>
        <i val="0"/>
        <color rgb="FF0070C0"/>
      </font>
    </dxf>
    <dxf>
      <font>
        <b/>
        <i val="0"/>
        <color rgb="FFFF6600"/>
      </font>
    </dxf>
    <dxf>
      <font>
        <b/>
        <i val="0"/>
        <color rgb="FFC00000"/>
      </font>
    </dxf>
    <dxf>
      <fill>
        <patternFill>
          <bgColor theme="0" tint="-4.9989318521683403E-2"/>
        </patternFill>
      </fill>
    </dxf>
    <dxf>
      <font>
        <color theme="0"/>
      </font>
      <fill>
        <patternFill>
          <bgColor theme="8"/>
        </patternFill>
      </fill>
    </dxf>
    <dxf>
      <font>
        <b/>
        <i val="0"/>
        <color theme="9" tint="-0.24994659260841701"/>
      </font>
      <fill>
        <patternFill>
          <bgColor theme="9" tint="0.79998168889431442"/>
        </patternFill>
      </fill>
    </dxf>
    <dxf>
      <font>
        <b/>
        <i val="0"/>
        <color theme="8" tint="-0.24994659260841701"/>
      </font>
      <fill>
        <patternFill>
          <bgColor theme="8" tint="0.79998168889431442"/>
        </patternFill>
      </fill>
    </dxf>
    <dxf>
      <font>
        <b/>
        <i val="0"/>
        <color theme="7" tint="-0.24994659260841701"/>
      </font>
      <fill>
        <patternFill>
          <bgColor theme="7" tint="0.79998168889431442"/>
        </patternFill>
      </fill>
    </dxf>
    <dxf>
      <font>
        <b/>
        <i val="0"/>
        <color theme="6" tint="-0.24994659260841701"/>
      </font>
      <fill>
        <patternFill>
          <bgColor theme="6" tint="0.79998168889431442"/>
        </patternFill>
      </fill>
    </dxf>
    <dxf>
      <font>
        <b/>
        <i val="0"/>
        <color theme="5" tint="-0.24994659260841701"/>
      </font>
      <fill>
        <patternFill>
          <bgColor theme="5" tint="0.79998168889431442"/>
        </patternFill>
      </fill>
    </dxf>
    <dxf>
      <font>
        <b/>
        <i val="0"/>
        <color theme="4" tint="-0.24994659260841701"/>
      </font>
      <fill>
        <patternFill>
          <bgColor theme="4" tint="0.79998168889431442"/>
        </patternFill>
      </fill>
    </dxf>
    <dxf>
      <fill>
        <patternFill>
          <bgColor theme="9" tint="0.39994506668294322"/>
        </patternFill>
      </fill>
    </dxf>
    <dxf>
      <fill>
        <patternFill>
          <bgColor theme="8" tint="0.39994506668294322"/>
        </patternFill>
      </fill>
    </dxf>
    <dxf>
      <fill>
        <patternFill>
          <bgColor theme="7" tint="0.39994506668294322"/>
        </patternFill>
      </fill>
    </dxf>
    <dxf>
      <fill>
        <patternFill>
          <bgColor theme="6" tint="0.39994506668294322"/>
        </patternFill>
      </fill>
    </dxf>
    <dxf>
      <fill>
        <patternFill>
          <bgColor theme="5" tint="0.39994506668294322"/>
        </patternFill>
      </fill>
    </dxf>
    <dxf>
      <fill>
        <patternFill>
          <bgColor theme="4" tint="0.39994506668294322"/>
        </patternFill>
      </fill>
    </dxf>
    <dxf>
      <font>
        <b/>
        <i val="0"/>
        <color theme="9" tint="-0.24994659260841701"/>
      </font>
      <fill>
        <patternFill>
          <bgColor theme="9" tint="0.59996337778862885"/>
        </patternFill>
      </fill>
    </dxf>
    <dxf>
      <font>
        <b/>
        <i val="0"/>
        <color theme="8" tint="-0.24994659260841701"/>
      </font>
      <fill>
        <patternFill>
          <bgColor theme="8" tint="0.59996337778862885"/>
        </patternFill>
      </fill>
    </dxf>
    <dxf>
      <font>
        <b/>
        <i val="0"/>
        <color theme="7" tint="-0.24994659260841701"/>
      </font>
      <fill>
        <patternFill>
          <bgColor theme="7" tint="0.59996337778862885"/>
        </patternFill>
      </fill>
    </dxf>
    <dxf>
      <font>
        <b/>
        <i val="0"/>
        <color theme="6" tint="-0.24994659260841701"/>
      </font>
      <fill>
        <patternFill>
          <bgColor theme="6" tint="0.59996337778862885"/>
        </patternFill>
      </fill>
    </dxf>
    <dxf>
      <font>
        <b/>
        <i val="0"/>
        <color theme="5" tint="-0.24994659260841701"/>
      </font>
      <fill>
        <patternFill>
          <bgColor theme="5" tint="0.59996337778862885"/>
        </patternFill>
      </fill>
    </dxf>
    <dxf>
      <font>
        <b/>
        <i val="0"/>
        <color theme="4" tint="-0.24994659260841701"/>
      </font>
      <fill>
        <patternFill>
          <bgColor theme="4" tint="0.59996337778862885"/>
        </patternFill>
      </fill>
    </dxf>
    <dxf>
      <font>
        <b/>
        <i val="0"/>
        <color theme="1" tint="0.499984740745262"/>
      </font>
      <fill>
        <patternFill>
          <bgColor theme="0" tint="-0.24994659260841701"/>
        </patternFill>
      </fill>
    </dxf>
    <dxf>
      <border>
        <right style="hair">
          <color theme="0" tint="-0.14993743705557422"/>
        </right>
      </border>
    </dxf>
    <dxf>
      <font>
        <b/>
        <i val="0"/>
        <color theme="0" tint="-4.9989318521683403E-2"/>
      </font>
      <fill>
        <patternFill>
          <bgColor theme="0" tint="-0.34998626667073579"/>
        </patternFill>
      </fill>
    </dxf>
    <dxf>
      <border>
        <left style="thin">
          <color rgb="FFFF0000"/>
        </left>
        <right style="thin">
          <color rgb="FFFF0000"/>
        </right>
        <vertical/>
        <horizontal/>
      </border>
    </dxf>
    <dxf>
      <font>
        <strike val="0"/>
        <outline val="0"/>
        <shadow val="0"/>
        <u val="none"/>
        <vertAlign val="baseline"/>
        <sz val="9"/>
        <color indexed="12"/>
        <name val="Arial"/>
        <family val="2"/>
        <scheme val="none"/>
      </font>
      <fill>
        <patternFill patternType="solid">
          <fgColor indexed="64"/>
          <bgColor theme="0" tint="-4.9989318521683403E-2"/>
        </patternFill>
      </fill>
      <alignment horizontal="center" vertical="center" textRotation="0" wrapText="0" indent="0" justifyLastLine="0" shrinkToFit="0" readingOrder="0"/>
      <protection locked="1" hidden="0"/>
    </dxf>
    <dxf>
      <numFmt numFmtId="3" formatCode="#,##0"/>
      <alignmen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vertical="center" textRotation="0" indent="0" justifyLastLine="0" shrinkToFit="0" readingOrder="0"/>
    </dxf>
    <dxf>
      <border outline="0">
        <top style="thin">
          <color theme="0" tint="-0.34998626667073579"/>
        </top>
      </border>
    </dxf>
    <dxf>
      <alignment vertical="center" textRotation="0" indent="0" justifyLastLine="0" shrinkToFit="0" readingOrder="0"/>
    </dxf>
    <dxf>
      <font>
        <b/>
        <i val="0"/>
        <strike val="0"/>
        <condense val="0"/>
        <extend val="0"/>
        <outline val="0"/>
        <shadow val="0"/>
        <u val="none"/>
        <vertAlign val="baseline"/>
        <sz val="9"/>
        <color theme="0"/>
        <name val="Arial"/>
        <family val="2"/>
        <scheme val="minor"/>
      </font>
      <fill>
        <patternFill patternType="solid">
          <fgColor theme="4"/>
          <bgColor theme="4"/>
        </patternFill>
      </fill>
      <alignment horizontal="center" vertical="center" textRotation="0" wrapText="1" indent="0"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52"/>
      <tableStyleElement type="headerRow" dxfId="51"/>
      <tableStyleElement type="totalRow" dxfId="50"/>
      <tableStyleElement type="firstColumn" dxfId="49"/>
      <tableStyleElement type="lastColumn" dxfId="48"/>
      <tableStyleElement type="firstRowStripe" dxfId="47"/>
      <tableStyleElement type="secondRowStripe" dxfId="46"/>
      <tableStyleElement type="firstColumnStripe" dxfId="45"/>
      <tableStyleElement type="secondColumnStripe" dxfId="4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6600"/>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trlProps/ctrlProp1.xml><?xml version="1.0" encoding="utf-8"?>
<formControlPr xmlns="http://schemas.microsoft.com/office/spreadsheetml/2009/9/main" objectType="Scroll" dx="22" fmlaLink="$J$3" horiz="1" max="26" min="1" page="4"/>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0</xdr:colOff>
          <xdr:row>0</xdr:row>
          <xdr:rowOff>57150</xdr:rowOff>
        </xdr:from>
        <xdr:to>
          <xdr:col>26</xdr:col>
          <xdr:colOff>133350</xdr:colOff>
          <xdr:row>0</xdr:row>
          <xdr:rowOff>285750</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697602-DB25-49A6-AB42-DD20CA82F370}" name="Table1" displayName="Table1" ref="B6:G25" totalsRowShown="0" headerRowDxfId="43" dataDxfId="42" tableBorderDxfId="41">
  <autoFilter ref="B6:G25" xr:uid="{F3073D1E-CE35-46A8-AC2B-9CBCB84656AB}"/>
  <sortState xmlns:xlrd2="http://schemas.microsoft.com/office/spreadsheetml/2017/richdata2" ref="B7:G25">
    <sortCondition ref="C6:C25"/>
  </sortState>
  <tableColumns count="6">
    <tableColumn id="1" xr3:uid="{6FFF30A3-EA06-4A47-B9D2-D7C57DD979FA}" name="HASHTAG" dataDxfId="40"/>
    <tableColumn id="6" xr3:uid="{B43527B5-6B36-419C-824A-0B8046ED1E43}" name="INCLUDE" dataDxfId="39"/>
    <tableColumn id="5" xr3:uid="{6B4B1C37-234D-4207-8437-2231AD9B7196}" name="SORT" dataDxfId="38"/>
    <tableColumn id="2" xr3:uid="{FD8DB0AD-5DBC-4C8F-9983-5783AD8144A0}" name="TOPIC" dataDxfId="37"/>
    <tableColumn id="3" xr3:uid="{41F60DA7-4CB1-46CB-8A80-9F8E83E742DF}" name="IG  POSTS" dataDxfId="36"/>
    <tableColumn id="4" xr3:uid="{B6590D7B-6A35-4D64-B462-D17C28FE66AB}" name="IG LINK" dataDxfId="35" dataCellStyle="Hyperlink">
      <calculatedColumnFormula>HYPERLINK("https://www.instagram.com/explore/tags/"&amp;SUBSTITUTE(B7,"#","")&amp;"/","View")</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ertex42 ContentCalendar">
      <a:dk1>
        <a:sysClr val="windowText" lastClr="000000"/>
      </a:dk1>
      <a:lt1>
        <a:sysClr val="window" lastClr="FFFFFF"/>
      </a:lt1>
      <a:dk2>
        <a:srgbClr val="2B4575"/>
      </a:dk2>
      <a:lt2>
        <a:srgbClr val="F7F2E9"/>
      </a:lt2>
      <a:accent1>
        <a:srgbClr val="3A5D9C"/>
      </a:accent1>
      <a:accent2>
        <a:srgbClr val="E68422"/>
      </a:accent2>
      <a:accent3>
        <a:srgbClr val="C04E4E"/>
      </a:accent3>
      <a:accent4>
        <a:srgbClr val="7860B4"/>
      </a:accent4>
      <a:accent5>
        <a:srgbClr val="26AA26"/>
      </a:accent5>
      <a:accent6>
        <a:srgbClr val="846648"/>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calendars/content-calendar.html"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A21"/>
  <sheetViews>
    <sheetView showGridLines="0" topLeftCell="E1" zoomScaleNormal="100" zoomScalePageLayoutView="85" workbookViewId="0">
      <pane ySplit="4" topLeftCell="A15" activePane="bottomLeft" state="frozen"/>
      <selection pane="bottomLeft" activeCell="B18" sqref="A18:XFD18"/>
    </sheetView>
  </sheetViews>
  <sheetFormatPr defaultRowHeight="14" x14ac:dyDescent="0.3"/>
  <cols>
    <col min="1" max="1" width="1.25" hidden="1" customWidth="1"/>
    <col min="2" max="2" width="1.58203125" customWidth="1"/>
    <col min="3" max="3" width="8" customWidth="1"/>
    <col min="4" max="4" width="23.08203125" customWidth="1"/>
    <col min="5" max="5" width="8.75" style="5" customWidth="1"/>
    <col min="6" max="6" width="30" customWidth="1"/>
    <col min="7" max="7" width="6.5" customWidth="1"/>
    <col min="8" max="8" width="9" customWidth="1"/>
    <col min="9" max="9" width="10.5" customWidth="1"/>
    <col min="10" max="10" width="10.5" style="5" customWidth="1"/>
    <col min="11" max="11" width="8.08203125" customWidth="1"/>
    <col min="12" max="53" width="2.5" customWidth="1"/>
  </cols>
  <sheetData>
    <row r="1" spans="1:53" ht="29.5" x14ac:dyDescent="0.55000000000000004">
      <c r="B1" s="114" t="s">
        <v>26</v>
      </c>
      <c r="G1" s="9"/>
      <c r="H1" s="9"/>
      <c r="K1" s="9"/>
    </row>
    <row r="2" spans="1:53" ht="16.5" customHeight="1" x14ac:dyDescent="0.3">
      <c r="G2" s="9"/>
      <c r="H2" s="9"/>
      <c r="I2" s="9" t="s">
        <v>29</v>
      </c>
      <c r="J2" s="10">
        <v>43956</v>
      </c>
      <c r="K2" s="9"/>
      <c r="L2" s="123">
        <f>L3</f>
        <v>43955</v>
      </c>
      <c r="M2" s="121"/>
      <c r="N2" s="121"/>
      <c r="O2" s="121"/>
      <c r="P2" s="121"/>
      <c r="Q2" s="121"/>
      <c r="R2" s="124"/>
      <c r="S2" s="120">
        <f>S3</f>
        <v>43962</v>
      </c>
      <c r="T2" s="121"/>
      <c r="U2" s="121"/>
      <c r="V2" s="121"/>
      <c r="W2" s="121"/>
      <c r="X2" s="121"/>
      <c r="Y2" s="122"/>
      <c r="Z2" s="120">
        <f>Z3</f>
        <v>43969</v>
      </c>
      <c r="AA2" s="121"/>
      <c r="AB2" s="121"/>
      <c r="AC2" s="121"/>
      <c r="AD2" s="121"/>
      <c r="AE2" s="121"/>
      <c r="AF2" s="122"/>
      <c r="AG2" s="120">
        <f>AG3</f>
        <v>43976</v>
      </c>
      <c r="AH2" s="121"/>
      <c r="AI2" s="121"/>
      <c r="AJ2" s="121"/>
      <c r="AK2" s="121"/>
      <c r="AL2" s="121"/>
      <c r="AM2" s="122"/>
      <c r="AN2" s="120">
        <f>AN3</f>
        <v>43983</v>
      </c>
      <c r="AO2" s="121"/>
      <c r="AP2" s="121"/>
      <c r="AQ2" s="121"/>
      <c r="AR2" s="121"/>
      <c r="AS2" s="121"/>
      <c r="AT2" s="122"/>
      <c r="AU2" s="120">
        <f>AU3</f>
        <v>43990</v>
      </c>
      <c r="AV2" s="121"/>
      <c r="AW2" s="121"/>
      <c r="AX2" s="121"/>
      <c r="AY2" s="121"/>
      <c r="AZ2" s="121"/>
      <c r="BA2" s="122"/>
    </row>
    <row r="3" spans="1:53" ht="16.5" customHeight="1" x14ac:dyDescent="0.35">
      <c r="B3" s="12"/>
      <c r="C3" s="12"/>
      <c r="D3" s="12"/>
      <c r="E3" s="59"/>
      <c r="F3" s="12"/>
      <c r="G3" s="12"/>
      <c r="H3" s="12"/>
      <c r="I3" s="9" t="s">
        <v>5</v>
      </c>
      <c r="J3" s="11">
        <v>1</v>
      </c>
      <c r="K3" s="12"/>
      <c r="L3" s="13">
        <f>J2-WEEKDAY(J2,1)+2+7*(J3-1)</f>
        <v>43955</v>
      </c>
      <c r="M3" s="14">
        <f t="shared" ref="M3:R3" si="0">L3+1</f>
        <v>43956</v>
      </c>
      <c r="N3" s="14">
        <f t="shared" si="0"/>
        <v>43957</v>
      </c>
      <c r="O3" s="14">
        <f t="shared" si="0"/>
        <v>43958</v>
      </c>
      <c r="P3" s="14">
        <f t="shared" si="0"/>
        <v>43959</v>
      </c>
      <c r="Q3" s="14">
        <f t="shared" si="0"/>
        <v>43960</v>
      </c>
      <c r="R3" s="15">
        <f t="shared" si="0"/>
        <v>43961</v>
      </c>
      <c r="S3" s="16">
        <f t="shared" ref="S3:Y3" si="1">R3+1</f>
        <v>43962</v>
      </c>
      <c r="T3" s="14">
        <f t="shared" si="1"/>
        <v>43963</v>
      </c>
      <c r="U3" s="14">
        <f t="shared" si="1"/>
        <v>43964</v>
      </c>
      <c r="V3" s="14">
        <f t="shared" si="1"/>
        <v>43965</v>
      </c>
      <c r="W3" s="14">
        <f t="shared" si="1"/>
        <v>43966</v>
      </c>
      <c r="X3" s="14">
        <f t="shared" si="1"/>
        <v>43967</v>
      </c>
      <c r="Y3" s="17">
        <f t="shared" si="1"/>
        <v>43968</v>
      </c>
      <c r="Z3" s="16">
        <f t="shared" ref="Z3:BA3" si="2">Y3+1</f>
        <v>43969</v>
      </c>
      <c r="AA3" s="14">
        <f t="shared" si="2"/>
        <v>43970</v>
      </c>
      <c r="AB3" s="14">
        <f t="shared" si="2"/>
        <v>43971</v>
      </c>
      <c r="AC3" s="14">
        <f t="shared" si="2"/>
        <v>43972</v>
      </c>
      <c r="AD3" s="14">
        <f t="shared" si="2"/>
        <v>43973</v>
      </c>
      <c r="AE3" s="14">
        <f t="shared" si="2"/>
        <v>43974</v>
      </c>
      <c r="AF3" s="17">
        <f t="shared" si="2"/>
        <v>43975</v>
      </c>
      <c r="AG3" s="16">
        <f t="shared" si="2"/>
        <v>43976</v>
      </c>
      <c r="AH3" s="14">
        <f t="shared" si="2"/>
        <v>43977</v>
      </c>
      <c r="AI3" s="14">
        <f t="shared" si="2"/>
        <v>43978</v>
      </c>
      <c r="AJ3" s="14">
        <f t="shared" si="2"/>
        <v>43979</v>
      </c>
      <c r="AK3" s="14">
        <f t="shared" si="2"/>
        <v>43980</v>
      </c>
      <c r="AL3" s="14">
        <f t="shared" si="2"/>
        <v>43981</v>
      </c>
      <c r="AM3" s="17">
        <f t="shared" si="2"/>
        <v>43982</v>
      </c>
      <c r="AN3" s="16">
        <f t="shared" si="2"/>
        <v>43983</v>
      </c>
      <c r="AO3" s="14">
        <f t="shared" si="2"/>
        <v>43984</v>
      </c>
      <c r="AP3" s="14">
        <f t="shared" si="2"/>
        <v>43985</v>
      </c>
      <c r="AQ3" s="14">
        <f t="shared" si="2"/>
        <v>43986</v>
      </c>
      <c r="AR3" s="14">
        <f t="shared" si="2"/>
        <v>43987</v>
      </c>
      <c r="AS3" s="14">
        <f t="shared" si="2"/>
        <v>43988</v>
      </c>
      <c r="AT3" s="17">
        <f t="shared" si="2"/>
        <v>43989</v>
      </c>
      <c r="AU3" s="16">
        <f t="shared" si="2"/>
        <v>43990</v>
      </c>
      <c r="AV3" s="14">
        <f t="shared" si="2"/>
        <v>43991</v>
      </c>
      <c r="AW3" s="14">
        <f t="shared" si="2"/>
        <v>43992</v>
      </c>
      <c r="AX3" s="14">
        <f t="shared" si="2"/>
        <v>43993</v>
      </c>
      <c r="AY3" s="14">
        <f t="shared" si="2"/>
        <v>43994</v>
      </c>
      <c r="AZ3" s="14">
        <f t="shared" si="2"/>
        <v>43995</v>
      </c>
      <c r="BA3" s="17">
        <f t="shared" si="2"/>
        <v>43996</v>
      </c>
    </row>
    <row r="4" spans="1:53" ht="31.5" customHeight="1" thickBot="1" x14ac:dyDescent="0.35">
      <c r="B4" s="33"/>
      <c r="C4" s="6" t="s">
        <v>33</v>
      </c>
      <c r="D4" s="58" t="s">
        <v>43</v>
      </c>
      <c r="E4" s="6" t="s">
        <v>68</v>
      </c>
      <c r="F4" s="6" t="s">
        <v>74</v>
      </c>
      <c r="G4" s="6" t="s">
        <v>73</v>
      </c>
      <c r="H4" s="6" t="s">
        <v>50</v>
      </c>
      <c r="I4" s="6" t="s">
        <v>40</v>
      </c>
      <c r="J4" s="6" t="s">
        <v>11</v>
      </c>
      <c r="K4" s="32" t="s">
        <v>56</v>
      </c>
      <c r="L4" s="18" t="str">
        <f>LEFT(TEXT(L3,"ddd"),1)</f>
        <v>M</v>
      </c>
      <c r="M4" s="18" t="str">
        <f t="shared" ref="M4:BA4" si="3">LEFT(TEXT(M3,"ddd"),1)</f>
        <v>T</v>
      </c>
      <c r="N4" s="18" t="str">
        <f t="shared" si="3"/>
        <v>W</v>
      </c>
      <c r="O4" s="18" t="str">
        <f t="shared" si="3"/>
        <v>T</v>
      </c>
      <c r="P4" s="18" t="str">
        <f t="shared" si="3"/>
        <v>F</v>
      </c>
      <c r="Q4" s="18" t="str">
        <f t="shared" si="3"/>
        <v>S</v>
      </c>
      <c r="R4" s="18" t="str">
        <f t="shared" si="3"/>
        <v>S</v>
      </c>
      <c r="S4" s="18" t="str">
        <f t="shared" si="3"/>
        <v>M</v>
      </c>
      <c r="T4" s="18" t="str">
        <f t="shared" si="3"/>
        <v>T</v>
      </c>
      <c r="U4" s="18" t="str">
        <f t="shared" si="3"/>
        <v>W</v>
      </c>
      <c r="V4" s="18" t="str">
        <f t="shared" si="3"/>
        <v>T</v>
      </c>
      <c r="W4" s="18" t="str">
        <f t="shared" si="3"/>
        <v>F</v>
      </c>
      <c r="X4" s="18" t="str">
        <f t="shared" si="3"/>
        <v>S</v>
      </c>
      <c r="Y4" s="18" t="str">
        <f t="shared" si="3"/>
        <v>S</v>
      </c>
      <c r="Z4" s="18" t="str">
        <f t="shared" si="3"/>
        <v>M</v>
      </c>
      <c r="AA4" s="18" t="str">
        <f t="shared" si="3"/>
        <v>T</v>
      </c>
      <c r="AB4" s="18" t="str">
        <f t="shared" si="3"/>
        <v>W</v>
      </c>
      <c r="AC4" s="18" t="str">
        <f t="shared" si="3"/>
        <v>T</v>
      </c>
      <c r="AD4" s="18" t="str">
        <f t="shared" si="3"/>
        <v>F</v>
      </c>
      <c r="AE4" s="18" t="str">
        <f t="shared" si="3"/>
        <v>S</v>
      </c>
      <c r="AF4" s="18" t="str">
        <f t="shared" si="3"/>
        <v>S</v>
      </c>
      <c r="AG4" s="18" t="str">
        <f t="shared" si="3"/>
        <v>M</v>
      </c>
      <c r="AH4" s="18" t="str">
        <f t="shared" si="3"/>
        <v>T</v>
      </c>
      <c r="AI4" s="18" t="str">
        <f t="shared" si="3"/>
        <v>W</v>
      </c>
      <c r="AJ4" s="18" t="str">
        <f t="shared" si="3"/>
        <v>T</v>
      </c>
      <c r="AK4" s="18" t="str">
        <f t="shared" si="3"/>
        <v>F</v>
      </c>
      <c r="AL4" s="18" t="str">
        <f t="shared" si="3"/>
        <v>S</v>
      </c>
      <c r="AM4" s="18" t="str">
        <f t="shared" si="3"/>
        <v>S</v>
      </c>
      <c r="AN4" s="18" t="str">
        <f t="shared" si="3"/>
        <v>M</v>
      </c>
      <c r="AO4" s="18" t="str">
        <f t="shared" si="3"/>
        <v>T</v>
      </c>
      <c r="AP4" s="18" t="str">
        <f t="shared" si="3"/>
        <v>W</v>
      </c>
      <c r="AQ4" s="18" t="str">
        <f t="shared" si="3"/>
        <v>T</v>
      </c>
      <c r="AR4" s="18" t="str">
        <f t="shared" si="3"/>
        <v>F</v>
      </c>
      <c r="AS4" s="18" t="str">
        <f t="shared" si="3"/>
        <v>S</v>
      </c>
      <c r="AT4" s="18" t="str">
        <f t="shared" si="3"/>
        <v>S</v>
      </c>
      <c r="AU4" s="18" t="str">
        <f t="shared" si="3"/>
        <v>M</v>
      </c>
      <c r="AV4" s="18" t="str">
        <f t="shared" si="3"/>
        <v>T</v>
      </c>
      <c r="AW4" s="18" t="str">
        <f t="shared" si="3"/>
        <v>W</v>
      </c>
      <c r="AX4" s="18" t="str">
        <f t="shared" si="3"/>
        <v>T</v>
      </c>
      <c r="AY4" s="18" t="str">
        <f t="shared" si="3"/>
        <v>F</v>
      </c>
      <c r="AZ4" s="18" t="str">
        <f t="shared" si="3"/>
        <v>S</v>
      </c>
      <c r="BA4" s="18" t="str">
        <f t="shared" si="3"/>
        <v>S</v>
      </c>
    </row>
    <row r="5" spans="1:53" s="4" customFormat="1" ht="25.5" thickBot="1" x14ac:dyDescent="0.35">
      <c r="A5" s="38"/>
      <c r="B5" s="20"/>
      <c r="C5" s="60"/>
      <c r="D5" s="77"/>
      <c r="E5" s="39"/>
      <c r="F5" s="36"/>
      <c r="G5" s="76" t="str">
        <f>IF(ISBLANK(F5),"-",LEN(F5))</f>
        <v>-</v>
      </c>
      <c r="H5" s="34"/>
      <c r="I5" s="39"/>
      <c r="J5" s="7"/>
      <c r="K5" s="41"/>
      <c r="L5" s="80" t="str">
        <f>IF($I5=L$3,"⚪",IF($J5=L$3,"⚫",""))</f>
        <v/>
      </c>
      <c r="M5" s="80" t="str">
        <f t="shared" ref="M5:AB12" si="4">IF($I5=M$3,"⚪",IF($J5=M$3,"⚫",""))</f>
        <v/>
      </c>
      <c r="N5" s="80" t="str">
        <f t="shared" si="4"/>
        <v/>
      </c>
      <c r="O5" s="80" t="str">
        <f t="shared" si="4"/>
        <v/>
      </c>
      <c r="P5" s="80" t="str">
        <f t="shared" si="4"/>
        <v/>
      </c>
      <c r="Q5" s="80" t="str">
        <f t="shared" si="4"/>
        <v/>
      </c>
      <c r="R5" s="80" t="str">
        <f t="shared" si="4"/>
        <v/>
      </c>
      <c r="S5" s="80" t="str">
        <f t="shared" si="4"/>
        <v/>
      </c>
      <c r="T5" s="80" t="str">
        <f t="shared" si="4"/>
        <v/>
      </c>
      <c r="U5" s="80" t="str">
        <f t="shared" si="4"/>
        <v/>
      </c>
      <c r="V5" s="80" t="str">
        <f t="shared" si="4"/>
        <v/>
      </c>
      <c r="W5" s="80" t="str">
        <f t="shared" si="4"/>
        <v/>
      </c>
      <c r="X5" s="80" t="str">
        <f t="shared" si="4"/>
        <v/>
      </c>
      <c r="Y5" s="80" t="str">
        <f t="shared" si="4"/>
        <v/>
      </c>
      <c r="Z5" s="80" t="str">
        <f t="shared" si="4"/>
        <v/>
      </c>
      <c r="AA5" s="80" t="str">
        <f t="shared" si="4"/>
        <v/>
      </c>
      <c r="AB5" s="80" t="str">
        <f t="shared" si="4"/>
        <v/>
      </c>
      <c r="AC5" s="80" t="str">
        <f t="shared" ref="AC5:AR12" si="5">IF($I5=AC$3,"⚪",IF($J5=AC$3,"⚫",""))</f>
        <v/>
      </c>
      <c r="AD5" s="80" t="str">
        <f t="shared" si="5"/>
        <v/>
      </c>
      <c r="AE5" s="80" t="str">
        <f t="shared" si="5"/>
        <v/>
      </c>
      <c r="AF5" s="80" t="str">
        <f t="shared" si="5"/>
        <v/>
      </c>
      <c r="AG5" s="80" t="str">
        <f t="shared" si="5"/>
        <v/>
      </c>
      <c r="AH5" s="80" t="str">
        <f t="shared" si="5"/>
        <v/>
      </c>
      <c r="AI5" s="80" t="str">
        <f t="shared" si="5"/>
        <v/>
      </c>
      <c r="AJ5" s="80" t="str">
        <f t="shared" si="5"/>
        <v/>
      </c>
      <c r="AK5" s="80" t="str">
        <f t="shared" si="5"/>
        <v/>
      </c>
      <c r="AL5" s="80" t="str">
        <f t="shared" si="5"/>
        <v/>
      </c>
      <c r="AM5" s="80" t="str">
        <f t="shared" si="5"/>
        <v/>
      </c>
      <c r="AN5" s="80" t="str">
        <f t="shared" si="5"/>
        <v/>
      </c>
      <c r="AO5" s="80" t="str">
        <f t="shared" si="5"/>
        <v/>
      </c>
      <c r="AP5" s="80" t="str">
        <f t="shared" si="5"/>
        <v/>
      </c>
      <c r="AQ5" s="80" t="str">
        <f t="shared" si="5"/>
        <v/>
      </c>
      <c r="AR5" s="80" t="str">
        <f t="shared" si="5"/>
        <v/>
      </c>
      <c r="AS5" s="80" t="str">
        <f t="shared" ref="AS5:BA12" si="6">IF($I5=AS$3,"⚪",IF($J5=AS$3,"⚫",""))</f>
        <v/>
      </c>
      <c r="AT5" s="80" t="str">
        <f t="shared" si="6"/>
        <v/>
      </c>
      <c r="AU5" s="80" t="str">
        <f t="shared" si="6"/>
        <v/>
      </c>
      <c r="AV5" s="80" t="str">
        <f t="shared" si="6"/>
        <v/>
      </c>
      <c r="AW5" s="80" t="str">
        <f t="shared" si="6"/>
        <v/>
      </c>
      <c r="AX5" s="80" t="str">
        <f t="shared" si="6"/>
        <v/>
      </c>
      <c r="AY5" s="80" t="str">
        <f t="shared" si="6"/>
        <v/>
      </c>
      <c r="AZ5" s="80" t="str">
        <f t="shared" si="6"/>
        <v/>
      </c>
      <c r="BA5" s="80" t="str">
        <f t="shared" si="6"/>
        <v/>
      </c>
    </row>
    <row r="6" spans="1:53" s="4" customFormat="1" ht="25.5" thickBot="1" x14ac:dyDescent="0.35">
      <c r="A6" s="38"/>
      <c r="B6" s="23"/>
      <c r="C6" s="60" t="s">
        <v>41</v>
      </c>
      <c r="D6" s="77" t="s">
        <v>44</v>
      </c>
      <c r="E6" s="39" t="s">
        <v>70</v>
      </c>
      <c r="F6" s="36" t="s">
        <v>61</v>
      </c>
      <c r="G6" s="76">
        <f t="shared" ref="G6:G17" si="7">IF(ISBLANK(F6),"-",LEN(F6))</f>
        <v>81</v>
      </c>
      <c r="H6" s="34" t="s">
        <v>52</v>
      </c>
      <c r="I6" s="7">
        <v>43959</v>
      </c>
      <c r="J6" s="7">
        <v>43966</v>
      </c>
      <c r="K6" s="42" t="s">
        <v>27</v>
      </c>
      <c r="L6" s="80" t="str">
        <f t="shared" ref="L6:AA13" si="8">IF($I6=L$3,"⚪",IF($J6=L$3,"⚫",""))</f>
        <v/>
      </c>
      <c r="M6" s="80" t="str">
        <f t="shared" si="4"/>
        <v/>
      </c>
      <c r="N6" s="80" t="str">
        <f t="shared" si="4"/>
        <v/>
      </c>
      <c r="O6" s="80" t="str">
        <f t="shared" si="4"/>
        <v/>
      </c>
      <c r="P6" s="80" t="str">
        <f t="shared" si="4"/>
        <v>⚪</v>
      </c>
      <c r="Q6" s="80" t="str">
        <f t="shared" si="4"/>
        <v/>
      </c>
      <c r="R6" s="80" t="str">
        <f t="shared" si="4"/>
        <v/>
      </c>
      <c r="S6" s="80" t="str">
        <f t="shared" si="4"/>
        <v/>
      </c>
      <c r="T6" s="80" t="str">
        <f t="shared" si="4"/>
        <v/>
      </c>
      <c r="U6" s="80" t="str">
        <f t="shared" si="4"/>
        <v/>
      </c>
      <c r="V6" s="80" t="str">
        <f t="shared" si="4"/>
        <v/>
      </c>
      <c r="W6" s="80" t="str">
        <f t="shared" si="4"/>
        <v>⚫</v>
      </c>
      <c r="X6" s="80" t="str">
        <f t="shared" si="4"/>
        <v/>
      </c>
      <c r="Y6" s="80" t="str">
        <f t="shared" si="4"/>
        <v/>
      </c>
      <c r="Z6" s="80" t="str">
        <f t="shared" si="4"/>
        <v/>
      </c>
      <c r="AA6" s="80" t="str">
        <f t="shared" si="4"/>
        <v/>
      </c>
      <c r="AB6" s="80" t="str">
        <f t="shared" si="4"/>
        <v/>
      </c>
      <c r="AC6" s="80" t="str">
        <f t="shared" si="5"/>
        <v/>
      </c>
      <c r="AD6" s="80" t="str">
        <f t="shared" si="5"/>
        <v/>
      </c>
      <c r="AE6" s="80" t="str">
        <f t="shared" si="5"/>
        <v/>
      </c>
      <c r="AF6" s="80" t="str">
        <f t="shared" si="5"/>
        <v/>
      </c>
      <c r="AG6" s="80" t="str">
        <f t="shared" si="5"/>
        <v/>
      </c>
      <c r="AH6" s="80" t="str">
        <f t="shared" si="5"/>
        <v/>
      </c>
      <c r="AI6" s="80" t="str">
        <f t="shared" si="5"/>
        <v/>
      </c>
      <c r="AJ6" s="80" t="str">
        <f t="shared" si="5"/>
        <v/>
      </c>
      <c r="AK6" s="80" t="str">
        <f t="shared" si="5"/>
        <v/>
      </c>
      <c r="AL6" s="80" t="str">
        <f t="shared" si="5"/>
        <v/>
      </c>
      <c r="AM6" s="80" t="str">
        <f t="shared" si="5"/>
        <v/>
      </c>
      <c r="AN6" s="80" t="str">
        <f t="shared" si="5"/>
        <v/>
      </c>
      <c r="AO6" s="80" t="str">
        <f t="shared" si="5"/>
        <v/>
      </c>
      <c r="AP6" s="80" t="str">
        <f t="shared" si="5"/>
        <v/>
      </c>
      <c r="AQ6" s="80" t="str">
        <f t="shared" si="5"/>
        <v/>
      </c>
      <c r="AR6" s="80" t="str">
        <f t="shared" si="5"/>
        <v/>
      </c>
      <c r="AS6" s="80" t="str">
        <f t="shared" si="6"/>
        <v/>
      </c>
      <c r="AT6" s="80" t="str">
        <f t="shared" si="6"/>
        <v/>
      </c>
      <c r="AU6" s="80" t="str">
        <f t="shared" si="6"/>
        <v/>
      </c>
      <c r="AV6" s="80" t="str">
        <f t="shared" si="6"/>
        <v/>
      </c>
      <c r="AW6" s="80" t="str">
        <f t="shared" si="6"/>
        <v/>
      </c>
      <c r="AX6" s="80" t="str">
        <f t="shared" si="6"/>
        <v/>
      </c>
      <c r="AY6" s="80" t="str">
        <f t="shared" si="6"/>
        <v/>
      </c>
      <c r="AZ6" s="80" t="str">
        <f t="shared" si="6"/>
        <v/>
      </c>
      <c r="BA6" s="80" t="str">
        <f t="shared" si="6"/>
        <v/>
      </c>
    </row>
    <row r="7" spans="1:53" s="4" customFormat="1" ht="25.5" thickBot="1" x14ac:dyDescent="0.35">
      <c r="A7" s="38"/>
      <c r="B7" s="23"/>
      <c r="C7" s="60" t="s">
        <v>37</v>
      </c>
      <c r="D7" s="77" t="s">
        <v>45</v>
      </c>
      <c r="E7" s="39" t="s">
        <v>71</v>
      </c>
      <c r="F7" s="36"/>
      <c r="G7" s="76" t="str">
        <f t="shared" si="7"/>
        <v>-</v>
      </c>
      <c r="H7" s="34" t="s">
        <v>55</v>
      </c>
      <c r="I7" s="7">
        <v>43962</v>
      </c>
      <c r="J7" s="7">
        <v>43969</v>
      </c>
      <c r="K7" s="41"/>
      <c r="L7" s="80" t="str">
        <f t="shared" si="8"/>
        <v/>
      </c>
      <c r="M7" s="80" t="str">
        <f t="shared" si="4"/>
        <v/>
      </c>
      <c r="N7" s="80" t="str">
        <f t="shared" si="4"/>
        <v/>
      </c>
      <c r="O7" s="80" t="str">
        <f t="shared" si="4"/>
        <v/>
      </c>
      <c r="P7" s="80" t="str">
        <f t="shared" si="4"/>
        <v/>
      </c>
      <c r="Q7" s="80" t="str">
        <f t="shared" si="4"/>
        <v/>
      </c>
      <c r="R7" s="80" t="str">
        <f t="shared" si="4"/>
        <v/>
      </c>
      <c r="S7" s="80" t="str">
        <f t="shared" si="4"/>
        <v>⚪</v>
      </c>
      <c r="T7" s="80" t="str">
        <f t="shared" si="4"/>
        <v/>
      </c>
      <c r="U7" s="80" t="str">
        <f t="shared" si="4"/>
        <v/>
      </c>
      <c r="V7" s="80" t="str">
        <f t="shared" si="4"/>
        <v/>
      </c>
      <c r="W7" s="80" t="str">
        <f t="shared" si="4"/>
        <v/>
      </c>
      <c r="X7" s="80" t="str">
        <f t="shared" si="4"/>
        <v/>
      </c>
      <c r="Y7" s="80" t="str">
        <f t="shared" si="4"/>
        <v/>
      </c>
      <c r="Z7" s="80" t="str">
        <f t="shared" si="4"/>
        <v>⚫</v>
      </c>
      <c r="AA7" s="80" t="str">
        <f t="shared" si="4"/>
        <v/>
      </c>
      <c r="AB7" s="80" t="str">
        <f t="shared" si="4"/>
        <v/>
      </c>
      <c r="AC7" s="80" t="str">
        <f t="shared" si="5"/>
        <v/>
      </c>
      <c r="AD7" s="80" t="str">
        <f t="shared" si="5"/>
        <v/>
      </c>
      <c r="AE7" s="80" t="str">
        <f t="shared" si="5"/>
        <v/>
      </c>
      <c r="AF7" s="80" t="str">
        <f t="shared" si="5"/>
        <v/>
      </c>
      <c r="AG7" s="80" t="str">
        <f t="shared" si="5"/>
        <v/>
      </c>
      <c r="AH7" s="80" t="str">
        <f t="shared" si="5"/>
        <v/>
      </c>
      <c r="AI7" s="80" t="str">
        <f t="shared" si="5"/>
        <v/>
      </c>
      <c r="AJ7" s="80" t="str">
        <f t="shared" si="5"/>
        <v/>
      </c>
      <c r="AK7" s="80" t="str">
        <f t="shared" si="5"/>
        <v/>
      </c>
      <c r="AL7" s="80" t="str">
        <f t="shared" si="5"/>
        <v/>
      </c>
      <c r="AM7" s="80" t="str">
        <f t="shared" si="5"/>
        <v/>
      </c>
      <c r="AN7" s="80" t="str">
        <f t="shared" si="5"/>
        <v/>
      </c>
      <c r="AO7" s="80" t="str">
        <f t="shared" si="5"/>
        <v/>
      </c>
      <c r="AP7" s="80" t="str">
        <f t="shared" si="5"/>
        <v/>
      </c>
      <c r="AQ7" s="80" t="str">
        <f t="shared" si="5"/>
        <v/>
      </c>
      <c r="AR7" s="80" t="str">
        <f t="shared" si="5"/>
        <v/>
      </c>
      <c r="AS7" s="80" t="str">
        <f t="shared" si="6"/>
        <v/>
      </c>
      <c r="AT7" s="80" t="str">
        <f t="shared" si="6"/>
        <v/>
      </c>
      <c r="AU7" s="80" t="str">
        <f t="shared" si="6"/>
        <v/>
      </c>
      <c r="AV7" s="80" t="str">
        <f t="shared" si="6"/>
        <v/>
      </c>
      <c r="AW7" s="80" t="str">
        <f t="shared" si="6"/>
        <v/>
      </c>
      <c r="AX7" s="80" t="str">
        <f t="shared" si="6"/>
        <v/>
      </c>
      <c r="AY7" s="80" t="str">
        <f t="shared" si="6"/>
        <v/>
      </c>
      <c r="AZ7" s="80" t="str">
        <f t="shared" si="6"/>
        <v/>
      </c>
      <c r="BA7" s="80" t="str">
        <f t="shared" si="6"/>
        <v/>
      </c>
    </row>
    <row r="8" spans="1:53" s="4" customFormat="1" ht="25.5" thickBot="1" x14ac:dyDescent="0.35">
      <c r="A8" s="38"/>
      <c r="B8" s="23"/>
      <c r="C8" s="60" t="s">
        <v>42</v>
      </c>
      <c r="D8" s="77" t="s">
        <v>46</v>
      </c>
      <c r="E8" s="39" t="s">
        <v>71</v>
      </c>
      <c r="F8" s="36"/>
      <c r="G8" s="76" t="str">
        <f t="shared" si="7"/>
        <v>-</v>
      </c>
      <c r="H8" s="34" t="s">
        <v>53</v>
      </c>
      <c r="I8" s="7">
        <v>43964</v>
      </c>
      <c r="J8" s="7">
        <v>43970</v>
      </c>
      <c r="K8" s="41"/>
      <c r="L8" s="80" t="str">
        <f t="shared" si="8"/>
        <v/>
      </c>
      <c r="M8" s="80" t="str">
        <f t="shared" si="4"/>
        <v/>
      </c>
      <c r="N8" s="80" t="str">
        <f t="shared" si="4"/>
        <v/>
      </c>
      <c r="O8" s="80" t="str">
        <f t="shared" si="4"/>
        <v/>
      </c>
      <c r="P8" s="80" t="str">
        <f t="shared" si="4"/>
        <v/>
      </c>
      <c r="Q8" s="80" t="str">
        <f t="shared" si="4"/>
        <v/>
      </c>
      <c r="R8" s="80" t="str">
        <f t="shared" si="4"/>
        <v/>
      </c>
      <c r="S8" s="80" t="str">
        <f t="shared" si="4"/>
        <v/>
      </c>
      <c r="T8" s="80" t="str">
        <f t="shared" si="4"/>
        <v/>
      </c>
      <c r="U8" s="80" t="str">
        <f t="shared" si="4"/>
        <v>⚪</v>
      </c>
      <c r="V8" s="80" t="str">
        <f t="shared" si="4"/>
        <v/>
      </c>
      <c r="W8" s="80" t="str">
        <f t="shared" si="4"/>
        <v/>
      </c>
      <c r="X8" s="80" t="str">
        <f t="shared" si="4"/>
        <v/>
      </c>
      <c r="Y8" s="80" t="str">
        <f t="shared" si="4"/>
        <v/>
      </c>
      <c r="Z8" s="80" t="str">
        <f t="shared" si="4"/>
        <v/>
      </c>
      <c r="AA8" s="80" t="str">
        <f t="shared" si="4"/>
        <v>⚫</v>
      </c>
      <c r="AB8" s="80" t="str">
        <f t="shared" si="4"/>
        <v/>
      </c>
      <c r="AC8" s="80" t="str">
        <f t="shared" si="5"/>
        <v/>
      </c>
      <c r="AD8" s="80" t="str">
        <f t="shared" si="5"/>
        <v/>
      </c>
      <c r="AE8" s="80" t="str">
        <f t="shared" si="5"/>
        <v/>
      </c>
      <c r="AF8" s="80" t="str">
        <f t="shared" si="5"/>
        <v/>
      </c>
      <c r="AG8" s="80" t="str">
        <f t="shared" si="5"/>
        <v/>
      </c>
      <c r="AH8" s="80" t="str">
        <f t="shared" si="5"/>
        <v/>
      </c>
      <c r="AI8" s="80" t="str">
        <f t="shared" si="5"/>
        <v/>
      </c>
      <c r="AJ8" s="80" t="str">
        <f t="shared" si="5"/>
        <v/>
      </c>
      <c r="AK8" s="80" t="str">
        <f t="shared" si="5"/>
        <v/>
      </c>
      <c r="AL8" s="80" t="str">
        <f t="shared" si="5"/>
        <v/>
      </c>
      <c r="AM8" s="80" t="str">
        <f t="shared" si="5"/>
        <v/>
      </c>
      <c r="AN8" s="80" t="str">
        <f t="shared" si="5"/>
        <v/>
      </c>
      <c r="AO8" s="80" t="str">
        <f t="shared" si="5"/>
        <v/>
      </c>
      <c r="AP8" s="80" t="str">
        <f t="shared" si="5"/>
        <v/>
      </c>
      <c r="AQ8" s="80" t="str">
        <f t="shared" si="5"/>
        <v/>
      </c>
      <c r="AR8" s="80" t="str">
        <f t="shared" si="5"/>
        <v/>
      </c>
      <c r="AS8" s="80" t="str">
        <f t="shared" si="6"/>
        <v/>
      </c>
      <c r="AT8" s="80" t="str">
        <f t="shared" si="6"/>
        <v/>
      </c>
      <c r="AU8" s="80" t="str">
        <f t="shared" si="6"/>
        <v/>
      </c>
      <c r="AV8" s="80" t="str">
        <f t="shared" si="6"/>
        <v/>
      </c>
      <c r="AW8" s="80" t="str">
        <f t="shared" si="6"/>
        <v/>
      </c>
      <c r="AX8" s="80" t="str">
        <f t="shared" si="6"/>
        <v/>
      </c>
      <c r="AY8" s="80" t="str">
        <f t="shared" si="6"/>
        <v/>
      </c>
      <c r="AZ8" s="80" t="str">
        <f t="shared" si="6"/>
        <v/>
      </c>
      <c r="BA8" s="80" t="str">
        <f t="shared" si="6"/>
        <v/>
      </c>
    </row>
    <row r="9" spans="1:53" s="4" customFormat="1" ht="30.5" thickBot="1" x14ac:dyDescent="0.35">
      <c r="A9" s="38"/>
      <c r="B9" s="23"/>
      <c r="C9" s="60" t="s">
        <v>36</v>
      </c>
      <c r="D9" s="77" t="s">
        <v>47</v>
      </c>
      <c r="E9" s="39" t="s">
        <v>70</v>
      </c>
      <c r="F9" s="36"/>
      <c r="G9" s="76" t="str">
        <f t="shared" si="7"/>
        <v>-</v>
      </c>
      <c r="H9" s="34" t="s">
        <v>54</v>
      </c>
      <c r="I9" s="7">
        <f>J9-5</f>
        <v>43966</v>
      </c>
      <c r="J9" s="7">
        <v>43971</v>
      </c>
      <c r="K9" s="41"/>
      <c r="L9" s="80" t="str">
        <f t="shared" si="8"/>
        <v/>
      </c>
      <c r="M9" s="80" t="str">
        <f t="shared" si="4"/>
        <v/>
      </c>
      <c r="N9" s="80" t="str">
        <f t="shared" si="4"/>
        <v/>
      </c>
      <c r="O9" s="80" t="str">
        <f t="shared" si="4"/>
        <v/>
      </c>
      <c r="P9" s="80" t="str">
        <f t="shared" si="4"/>
        <v/>
      </c>
      <c r="Q9" s="80" t="str">
        <f t="shared" si="4"/>
        <v/>
      </c>
      <c r="R9" s="80" t="str">
        <f t="shared" si="4"/>
        <v/>
      </c>
      <c r="S9" s="80" t="str">
        <f t="shared" si="4"/>
        <v/>
      </c>
      <c r="T9" s="80" t="str">
        <f t="shared" si="4"/>
        <v/>
      </c>
      <c r="U9" s="80" t="str">
        <f t="shared" si="4"/>
        <v/>
      </c>
      <c r="V9" s="80" t="str">
        <f t="shared" si="4"/>
        <v/>
      </c>
      <c r="W9" s="80" t="str">
        <f t="shared" si="4"/>
        <v>⚪</v>
      </c>
      <c r="X9" s="80" t="str">
        <f t="shared" si="4"/>
        <v/>
      </c>
      <c r="Y9" s="80" t="str">
        <f t="shared" si="4"/>
        <v/>
      </c>
      <c r="Z9" s="80" t="str">
        <f t="shared" si="4"/>
        <v/>
      </c>
      <c r="AA9" s="80" t="str">
        <f t="shared" si="4"/>
        <v/>
      </c>
      <c r="AB9" s="80" t="str">
        <f t="shared" si="4"/>
        <v>⚫</v>
      </c>
      <c r="AC9" s="80" t="str">
        <f t="shared" si="5"/>
        <v/>
      </c>
      <c r="AD9" s="80" t="str">
        <f t="shared" si="5"/>
        <v/>
      </c>
      <c r="AE9" s="80" t="str">
        <f t="shared" si="5"/>
        <v/>
      </c>
      <c r="AF9" s="80" t="str">
        <f t="shared" si="5"/>
        <v/>
      </c>
      <c r="AG9" s="80" t="str">
        <f t="shared" si="5"/>
        <v/>
      </c>
      <c r="AH9" s="80" t="str">
        <f t="shared" si="5"/>
        <v/>
      </c>
      <c r="AI9" s="80" t="str">
        <f t="shared" si="5"/>
        <v/>
      </c>
      <c r="AJ9" s="80" t="str">
        <f t="shared" si="5"/>
        <v/>
      </c>
      <c r="AK9" s="80" t="str">
        <f t="shared" si="5"/>
        <v/>
      </c>
      <c r="AL9" s="80" t="str">
        <f t="shared" si="5"/>
        <v/>
      </c>
      <c r="AM9" s="80" t="str">
        <f t="shared" si="5"/>
        <v/>
      </c>
      <c r="AN9" s="80" t="str">
        <f t="shared" si="5"/>
        <v/>
      </c>
      <c r="AO9" s="80" t="str">
        <f t="shared" si="5"/>
        <v/>
      </c>
      <c r="AP9" s="80" t="str">
        <f t="shared" si="5"/>
        <v/>
      </c>
      <c r="AQ9" s="80" t="str">
        <f t="shared" si="5"/>
        <v/>
      </c>
      <c r="AR9" s="80" t="str">
        <f t="shared" si="5"/>
        <v/>
      </c>
      <c r="AS9" s="80" t="str">
        <f t="shared" si="6"/>
        <v/>
      </c>
      <c r="AT9" s="80" t="str">
        <f t="shared" si="6"/>
        <v/>
      </c>
      <c r="AU9" s="80" t="str">
        <f t="shared" si="6"/>
        <v/>
      </c>
      <c r="AV9" s="80" t="str">
        <f t="shared" si="6"/>
        <v/>
      </c>
      <c r="AW9" s="80" t="str">
        <f t="shared" si="6"/>
        <v/>
      </c>
      <c r="AX9" s="80" t="str">
        <f t="shared" si="6"/>
        <v/>
      </c>
      <c r="AY9" s="80" t="str">
        <f t="shared" si="6"/>
        <v/>
      </c>
      <c r="AZ9" s="80" t="str">
        <f t="shared" si="6"/>
        <v/>
      </c>
      <c r="BA9" s="80" t="str">
        <f t="shared" si="6"/>
        <v/>
      </c>
    </row>
    <row r="10" spans="1:53" s="4" customFormat="1" ht="25.5" thickBot="1" x14ac:dyDescent="0.35">
      <c r="A10" s="38"/>
      <c r="B10" s="23"/>
      <c r="C10" s="60" t="s">
        <v>39</v>
      </c>
      <c r="D10" s="77" t="s">
        <v>57</v>
      </c>
      <c r="E10" s="39" t="s">
        <v>72</v>
      </c>
      <c r="F10" s="36"/>
      <c r="G10" s="76" t="str">
        <f t="shared" si="7"/>
        <v>-</v>
      </c>
      <c r="H10" s="34" t="s">
        <v>55</v>
      </c>
      <c r="I10" s="7">
        <v>43959</v>
      </c>
      <c r="J10" s="7">
        <v>43966</v>
      </c>
      <c r="K10" s="41"/>
      <c r="L10" s="80" t="str">
        <f t="shared" ref="L10:BA10" si="9">IF($I10=L$3,"⚪",IF($J10=L$3,"⚫",""))</f>
        <v/>
      </c>
      <c r="M10" s="80" t="str">
        <f t="shared" si="9"/>
        <v/>
      </c>
      <c r="N10" s="80" t="str">
        <f t="shared" si="9"/>
        <v/>
      </c>
      <c r="O10" s="80" t="str">
        <f t="shared" si="9"/>
        <v/>
      </c>
      <c r="P10" s="80" t="str">
        <f t="shared" si="9"/>
        <v>⚪</v>
      </c>
      <c r="Q10" s="80" t="str">
        <f t="shared" si="9"/>
        <v/>
      </c>
      <c r="R10" s="80" t="str">
        <f t="shared" si="9"/>
        <v/>
      </c>
      <c r="S10" s="80" t="str">
        <f t="shared" si="9"/>
        <v/>
      </c>
      <c r="T10" s="80" t="str">
        <f t="shared" si="9"/>
        <v/>
      </c>
      <c r="U10" s="80" t="str">
        <f t="shared" si="9"/>
        <v/>
      </c>
      <c r="V10" s="80" t="str">
        <f t="shared" si="9"/>
        <v/>
      </c>
      <c r="W10" s="80" t="str">
        <f t="shared" si="9"/>
        <v>⚫</v>
      </c>
      <c r="X10" s="80" t="str">
        <f t="shared" si="9"/>
        <v/>
      </c>
      <c r="Y10" s="80" t="str">
        <f t="shared" si="9"/>
        <v/>
      </c>
      <c r="Z10" s="80" t="str">
        <f t="shared" si="9"/>
        <v/>
      </c>
      <c r="AA10" s="80" t="str">
        <f t="shared" si="9"/>
        <v/>
      </c>
      <c r="AB10" s="80" t="str">
        <f t="shared" si="9"/>
        <v/>
      </c>
      <c r="AC10" s="80" t="str">
        <f t="shared" si="9"/>
        <v/>
      </c>
      <c r="AD10" s="80" t="str">
        <f t="shared" si="9"/>
        <v/>
      </c>
      <c r="AE10" s="80" t="str">
        <f t="shared" si="9"/>
        <v/>
      </c>
      <c r="AF10" s="80" t="str">
        <f t="shared" si="9"/>
        <v/>
      </c>
      <c r="AG10" s="80" t="str">
        <f t="shared" si="9"/>
        <v/>
      </c>
      <c r="AH10" s="80" t="str">
        <f t="shared" si="9"/>
        <v/>
      </c>
      <c r="AI10" s="80" t="str">
        <f t="shared" si="9"/>
        <v/>
      </c>
      <c r="AJ10" s="80" t="str">
        <f t="shared" si="9"/>
        <v/>
      </c>
      <c r="AK10" s="80" t="str">
        <f t="shared" si="9"/>
        <v/>
      </c>
      <c r="AL10" s="80" t="str">
        <f t="shared" si="9"/>
        <v/>
      </c>
      <c r="AM10" s="80" t="str">
        <f t="shared" si="9"/>
        <v/>
      </c>
      <c r="AN10" s="80" t="str">
        <f t="shared" si="9"/>
        <v/>
      </c>
      <c r="AO10" s="80" t="str">
        <f t="shared" si="9"/>
        <v/>
      </c>
      <c r="AP10" s="80" t="str">
        <f t="shared" si="9"/>
        <v/>
      </c>
      <c r="AQ10" s="80" t="str">
        <f t="shared" si="9"/>
        <v/>
      </c>
      <c r="AR10" s="80" t="str">
        <f t="shared" si="9"/>
        <v/>
      </c>
      <c r="AS10" s="80" t="str">
        <f t="shared" si="9"/>
        <v/>
      </c>
      <c r="AT10" s="80" t="str">
        <f t="shared" si="9"/>
        <v/>
      </c>
      <c r="AU10" s="80" t="str">
        <f t="shared" si="9"/>
        <v/>
      </c>
      <c r="AV10" s="80" t="str">
        <f t="shared" si="9"/>
        <v/>
      </c>
      <c r="AW10" s="80" t="str">
        <f t="shared" si="9"/>
        <v/>
      </c>
      <c r="AX10" s="80" t="str">
        <f t="shared" si="9"/>
        <v/>
      </c>
      <c r="AY10" s="80" t="str">
        <f t="shared" si="9"/>
        <v/>
      </c>
      <c r="AZ10" s="80" t="str">
        <f t="shared" si="9"/>
        <v/>
      </c>
      <c r="BA10" s="80" t="str">
        <f t="shared" si="9"/>
        <v/>
      </c>
    </row>
    <row r="11" spans="1:53" s="4" customFormat="1" ht="25.5" thickBot="1" x14ac:dyDescent="0.35">
      <c r="A11" s="38"/>
      <c r="B11" s="23"/>
      <c r="C11" s="60" t="s">
        <v>38</v>
      </c>
      <c r="D11" s="77" t="s">
        <v>49</v>
      </c>
      <c r="E11" s="39" t="s">
        <v>72</v>
      </c>
      <c r="F11" s="36"/>
      <c r="G11" s="76" t="str">
        <f t="shared" si="7"/>
        <v>-</v>
      </c>
      <c r="H11" s="34" t="s">
        <v>54</v>
      </c>
      <c r="I11" s="7">
        <f>J11-5</f>
        <v>43964</v>
      </c>
      <c r="J11" s="7">
        <v>43969</v>
      </c>
      <c r="K11" s="41"/>
      <c r="L11" s="80" t="str">
        <f t="shared" si="8"/>
        <v/>
      </c>
      <c r="M11" s="80" t="str">
        <f t="shared" si="4"/>
        <v/>
      </c>
      <c r="N11" s="80" t="str">
        <f t="shared" si="4"/>
        <v/>
      </c>
      <c r="O11" s="80" t="str">
        <f t="shared" si="4"/>
        <v/>
      </c>
      <c r="P11" s="80" t="str">
        <f t="shared" si="4"/>
        <v/>
      </c>
      <c r="Q11" s="80" t="str">
        <f t="shared" si="4"/>
        <v/>
      </c>
      <c r="R11" s="80" t="str">
        <f t="shared" si="4"/>
        <v/>
      </c>
      <c r="S11" s="80" t="str">
        <f t="shared" si="4"/>
        <v/>
      </c>
      <c r="T11" s="80" t="str">
        <f t="shared" si="4"/>
        <v/>
      </c>
      <c r="U11" s="80" t="str">
        <f t="shared" si="4"/>
        <v>⚪</v>
      </c>
      <c r="V11" s="80" t="str">
        <f t="shared" si="4"/>
        <v/>
      </c>
      <c r="W11" s="80" t="str">
        <f t="shared" si="4"/>
        <v/>
      </c>
      <c r="X11" s="80" t="str">
        <f t="shared" si="4"/>
        <v/>
      </c>
      <c r="Y11" s="80" t="str">
        <f t="shared" si="4"/>
        <v/>
      </c>
      <c r="Z11" s="80" t="str">
        <f t="shared" si="4"/>
        <v>⚫</v>
      </c>
      <c r="AA11" s="80" t="str">
        <f t="shared" si="4"/>
        <v/>
      </c>
      <c r="AB11" s="80" t="str">
        <f t="shared" si="4"/>
        <v/>
      </c>
      <c r="AC11" s="80" t="str">
        <f t="shared" si="5"/>
        <v/>
      </c>
      <c r="AD11" s="80" t="str">
        <f t="shared" si="5"/>
        <v/>
      </c>
      <c r="AE11" s="80" t="str">
        <f t="shared" si="5"/>
        <v/>
      </c>
      <c r="AF11" s="80" t="str">
        <f t="shared" si="5"/>
        <v/>
      </c>
      <c r="AG11" s="80" t="str">
        <f t="shared" si="5"/>
        <v/>
      </c>
      <c r="AH11" s="80" t="str">
        <f t="shared" si="5"/>
        <v/>
      </c>
      <c r="AI11" s="80" t="str">
        <f t="shared" si="5"/>
        <v/>
      </c>
      <c r="AJ11" s="80" t="str">
        <f t="shared" si="5"/>
        <v/>
      </c>
      <c r="AK11" s="80" t="str">
        <f t="shared" si="5"/>
        <v/>
      </c>
      <c r="AL11" s="80" t="str">
        <f t="shared" si="5"/>
        <v/>
      </c>
      <c r="AM11" s="80" t="str">
        <f t="shared" si="5"/>
        <v/>
      </c>
      <c r="AN11" s="80" t="str">
        <f t="shared" si="5"/>
        <v/>
      </c>
      <c r="AO11" s="80" t="str">
        <f t="shared" si="5"/>
        <v/>
      </c>
      <c r="AP11" s="80" t="str">
        <f t="shared" si="5"/>
        <v/>
      </c>
      <c r="AQ11" s="80" t="str">
        <f t="shared" si="5"/>
        <v/>
      </c>
      <c r="AR11" s="80" t="str">
        <f t="shared" si="5"/>
        <v/>
      </c>
      <c r="AS11" s="80" t="str">
        <f t="shared" si="6"/>
        <v/>
      </c>
      <c r="AT11" s="80" t="str">
        <f t="shared" si="6"/>
        <v/>
      </c>
      <c r="AU11" s="80" t="str">
        <f t="shared" si="6"/>
        <v/>
      </c>
      <c r="AV11" s="80" t="str">
        <f t="shared" si="6"/>
        <v/>
      </c>
      <c r="AW11" s="80" t="str">
        <f t="shared" si="6"/>
        <v/>
      </c>
      <c r="AX11" s="80" t="str">
        <f t="shared" si="6"/>
        <v/>
      </c>
      <c r="AY11" s="80" t="str">
        <f t="shared" si="6"/>
        <v/>
      </c>
      <c r="AZ11" s="80" t="str">
        <f t="shared" si="6"/>
        <v/>
      </c>
      <c r="BA11" s="80" t="str">
        <f t="shared" si="6"/>
        <v/>
      </c>
    </row>
    <row r="12" spans="1:53" s="4" customFormat="1" ht="25.5" thickBot="1" x14ac:dyDescent="0.35">
      <c r="A12" s="38"/>
      <c r="B12" s="23"/>
      <c r="C12" s="60" t="s">
        <v>37</v>
      </c>
      <c r="D12" s="77" t="s">
        <v>48</v>
      </c>
      <c r="E12" s="39"/>
      <c r="F12" s="36"/>
      <c r="G12" s="76" t="str">
        <f t="shared" si="7"/>
        <v>-</v>
      </c>
      <c r="H12" s="34"/>
      <c r="I12" s="7">
        <v>43963</v>
      </c>
      <c r="J12" s="7">
        <v>43972</v>
      </c>
      <c r="K12" s="41"/>
      <c r="L12" s="80" t="str">
        <f t="shared" si="8"/>
        <v/>
      </c>
      <c r="M12" s="80" t="str">
        <f t="shared" si="4"/>
        <v/>
      </c>
      <c r="N12" s="80" t="str">
        <f t="shared" si="4"/>
        <v/>
      </c>
      <c r="O12" s="80" t="str">
        <f t="shared" si="4"/>
        <v/>
      </c>
      <c r="P12" s="80" t="str">
        <f t="shared" si="4"/>
        <v/>
      </c>
      <c r="Q12" s="80" t="str">
        <f t="shared" si="4"/>
        <v/>
      </c>
      <c r="R12" s="80" t="str">
        <f t="shared" si="4"/>
        <v/>
      </c>
      <c r="S12" s="80" t="str">
        <f t="shared" si="4"/>
        <v/>
      </c>
      <c r="T12" s="80" t="str">
        <f t="shared" si="4"/>
        <v>⚪</v>
      </c>
      <c r="U12" s="80" t="str">
        <f t="shared" si="4"/>
        <v/>
      </c>
      <c r="V12" s="80" t="str">
        <f t="shared" si="4"/>
        <v/>
      </c>
      <c r="W12" s="80" t="str">
        <f t="shared" si="4"/>
        <v/>
      </c>
      <c r="X12" s="80" t="str">
        <f t="shared" si="4"/>
        <v/>
      </c>
      <c r="Y12" s="80" t="str">
        <f t="shared" si="4"/>
        <v/>
      </c>
      <c r="Z12" s="80" t="str">
        <f t="shared" si="4"/>
        <v/>
      </c>
      <c r="AA12" s="80" t="str">
        <f t="shared" si="4"/>
        <v/>
      </c>
      <c r="AB12" s="80" t="str">
        <f t="shared" si="4"/>
        <v/>
      </c>
      <c r="AC12" s="80" t="str">
        <f t="shared" si="5"/>
        <v>⚫</v>
      </c>
      <c r="AD12" s="80" t="str">
        <f t="shared" si="5"/>
        <v/>
      </c>
      <c r="AE12" s="80" t="str">
        <f t="shared" si="5"/>
        <v/>
      </c>
      <c r="AF12" s="80" t="str">
        <f t="shared" si="5"/>
        <v/>
      </c>
      <c r="AG12" s="80" t="str">
        <f t="shared" si="5"/>
        <v/>
      </c>
      <c r="AH12" s="80" t="str">
        <f t="shared" si="5"/>
        <v/>
      </c>
      <c r="AI12" s="80" t="str">
        <f t="shared" si="5"/>
        <v/>
      </c>
      <c r="AJ12" s="80" t="str">
        <f t="shared" si="5"/>
        <v/>
      </c>
      <c r="AK12" s="80" t="str">
        <f t="shared" si="5"/>
        <v/>
      </c>
      <c r="AL12" s="80" t="str">
        <f t="shared" si="5"/>
        <v/>
      </c>
      <c r="AM12" s="80" t="str">
        <f t="shared" si="5"/>
        <v/>
      </c>
      <c r="AN12" s="80" t="str">
        <f t="shared" si="5"/>
        <v/>
      </c>
      <c r="AO12" s="80" t="str">
        <f t="shared" si="5"/>
        <v/>
      </c>
      <c r="AP12" s="80" t="str">
        <f t="shared" si="5"/>
        <v/>
      </c>
      <c r="AQ12" s="80" t="str">
        <f t="shared" si="5"/>
        <v/>
      </c>
      <c r="AR12" s="80" t="str">
        <f t="shared" si="5"/>
        <v/>
      </c>
      <c r="AS12" s="80" t="str">
        <f t="shared" si="6"/>
        <v/>
      </c>
      <c r="AT12" s="80" t="str">
        <f t="shared" si="6"/>
        <v/>
      </c>
      <c r="AU12" s="80" t="str">
        <f t="shared" si="6"/>
        <v/>
      </c>
      <c r="AV12" s="80" t="str">
        <f t="shared" si="6"/>
        <v/>
      </c>
      <c r="AW12" s="80" t="str">
        <f t="shared" si="6"/>
        <v/>
      </c>
      <c r="AX12" s="80" t="str">
        <f t="shared" si="6"/>
        <v/>
      </c>
      <c r="AY12" s="80" t="str">
        <f t="shared" si="6"/>
        <v/>
      </c>
      <c r="AZ12" s="80" t="str">
        <f t="shared" si="6"/>
        <v/>
      </c>
      <c r="BA12" s="80" t="str">
        <f t="shared" si="6"/>
        <v/>
      </c>
    </row>
    <row r="13" spans="1:53" s="4" customFormat="1" ht="25.5" thickBot="1" x14ac:dyDescent="0.35">
      <c r="A13" s="38"/>
      <c r="B13" s="23"/>
      <c r="C13" s="60"/>
      <c r="D13" s="77"/>
      <c r="E13" s="39"/>
      <c r="F13" s="36"/>
      <c r="G13" s="76" t="str">
        <f t="shared" si="7"/>
        <v>-</v>
      </c>
      <c r="H13" s="34"/>
      <c r="I13" s="7"/>
      <c r="J13" s="7"/>
      <c r="K13" s="41"/>
      <c r="L13" s="80" t="str">
        <f t="shared" si="8"/>
        <v/>
      </c>
      <c r="M13" s="80" t="str">
        <f t="shared" si="8"/>
        <v/>
      </c>
      <c r="N13" s="80" t="str">
        <f t="shared" si="8"/>
        <v/>
      </c>
      <c r="O13" s="80" t="str">
        <f t="shared" si="8"/>
        <v/>
      </c>
      <c r="P13" s="80" t="str">
        <f t="shared" si="8"/>
        <v/>
      </c>
      <c r="Q13" s="80" t="str">
        <f t="shared" si="8"/>
        <v/>
      </c>
      <c r="R13" s="80" t="str">
        <f t="shared" si="8"/>
        <v/>
      </c>
      <c r="S13" s="80" t="str">
        <f t="shared" si="8"/>
        <v/>
      </c>
      <c r="T13" s="80" t="str">
        <f t="shared" si="8"/>
        <v/>
      </c>
      <c r="U13" s="80" t="str">
        <f t="shared" si="8"/>
        <v/>
      </c>
      <c r="V13" s="80" t="str">
        <f t="shared" si="8"/>
        <v/>
      </c>
      <c r="W13" s="80" t="str">
        <f t="shared" si="8"/>
        <v/>
      </c>
      <c r="X13" s="80" t="str">
        <f t="shared" si="8"/>
        <v/>
      </c>
      <c r="Y13" s="80" t="str">
        <f t="shared" si="8"/>
        <v/>
      </c>
      <c r="Z13" s="80" t="str">
        <f t="shared" si="8"/>
        <v/>
      </c>
      <c r="AA13" s="80" t="str">
        <f t="shared" si="8"/>
        <v/>
      </c>
      <c r="AB13" s="80" t="str">
        <f t="shared" ref="AB13:AQ17" si="10">IF($I13=AB$3,"⚪",IF($J13=AB$3,"⚫",""))</f>
        <v/>
      </c>
      <c r="AC13" s="80" t="str">
        <f t="shared" si="10"/>
        <v/>
      </c>
      <c r="AD13" s="80" t="str">
        <f t="shared" si="10"/>
        <v/>
      </c>
      <c r="AE13" s="80" t="str">
        <f t="shared" si="10"/>
        <v/>
      </c>
      <c r="AF13" s="80" t="str">
        <f t="shared" si="10"/>
        <v/>
      </c>
      <c r="AG13" s="80" t="str">
        <f t="shared" si="10"/>
        <v/>
      </c>
      <c r="AH13" s="80" t="str">
        <f t="shared" si="10"/>
        <v/>
      </c>
      <c r="AI13" s="80" t="str">
        <f t="shared" si="10"/>
        <v/>
      </c>
      <c r="AJ13" s="80" t="str">
        <f t="shared" si="10"/>
        <v/>
      </c>
      <c r="AK13" s="80" t="str">
        <f t="shared" si="10"/>
        <v/>
      </c>
      <c r="AL13" s="80" t="str">
        <f t="shared" si="10"/>
        <v/>
      </c>
      <c r="AM13" s="80" t="str">
        <f t="shared" si="10"/>
        <v/>
      </c>
      <c r="AN13" s="80" t="str">
        <f t="shared" si="10"/>
        <v/>
      </c>
      <c r="AO13" s="80" t="str">
        <f t="shared" si="10"/>
        <v/>
      </c>
      <c r="AP13" s="80" t="str">
        <f t="shared" si="10"/>
        <v/>
      </c>
      <c r="AQ13" s="80" t="str">
        <f t="shared" si="10"/>
        <v/>
      </c>
      <c r="AR13" s="80" t="str">
        <f t="shared" ref="AR13:BA17" si="11">IF($I13=AR$3,"⚪",IF($J13=AR$3,"⚫",""))</f>
        <v/>
      </c>
      <c r="AS13" s="80" t="str">
        <f t="shared" si="11"/>
        <v/>
      </c>
      <c r="AT13" s="80" t="str">
        <f t="shared" si="11"/>
        <v/>
      </c>
      <c r="AU13" s="80" t="str">
        <f t="shared" si="11"/>
        <v/>
      </c>
      <c r="AV13" s="80" t="str">
        <f t="shared" si="11"/>
        <v/>
      </c>
      <c r="AW13" s="80" t="str">
        <f t="shared" si="11"/>
        <v/>
      </c>
      <c r="AX13" s="80" t="str">
        <f t="shared" si="11"/>
        <v/>
      </c>
      <c r="AY13" s="80" t="str">
        <f t="shared" si="11"/>
        <v/>
      </c>
      <c r="AZ13" s="80" t="str">
        <f t="shared" si="11"/>
        <v/>
      </c>
      <c r="BA13" s="80" t="str">
        <f t="shared" si="11"/>
        <v/>
      </c>
    </row>
    <row r="14" spans="1:53" s="4" customFormat="1" ht="25.5" thickBot="1" x14ac:dyDescent="0.35">
      <c r="A14" s="38"/>
      <c r="B14" s="23"/>
      <c r="C14" s="60"/>
      <c r="D14" s="77"/>
      <c r="E14" s="39"/>
      <c r="F14" s="36"/>
      <c r="G14" s="76" t="str">
        <f t="shared" si="7"/>
        <v>-</v>
      </c>
      <c r="H14" s="34"/>
      <c r="I14" s="7"/>
      <c r="J14" s="7"/>
      <c r="K14" s="41"/>
      <c r="L14" s="80" t="str">
        <f t="shared" ref="L14:AA17" si="12">IF($I14=L$3,"⚪",IF($J14=L$3,"⚫",""))</f>
        <v/>
      </c>
      <c r="M14" s="80" t="str">
        <f t="shared" si="12"/>
        <v/>
      </c>
      <c r="N14" s="80" t="str">
        <f t="shared" si="12"/>
        <v/>
      </c>
      <c r="O14" s="80" t="str">
        <f t="shared" si="12"/>
        <v/>
      </c>
      <c r="P14" s="80" t="str">
        <f t="shared" si="12"/>
        <v/>
      </c>
      <c r="Q14" s="80" t="str">
        <f t="shared" si="12"/>
        <v/>
      </c>
      <c r="R14" s="80" t="str">
        <f t="shared" si="12"/>
        <v/>
      </c>
      <c r="S14" s="80" t="str">
        <f t="shared" si="12"/>
        <v/>
      </c>
      <c r="T14" s="80" t="str">
        <f t="shared" si="12"/>
        <v/>
      </c>
      <c r="U14" s="80" t="str">
        <f t="shared" si="12"/>
        <v/>
      </c>
      <c r="V14" s="80" t="str">
        <f t="shared" si="12"/>
        <v/>
      </c>
      <c r="W14" s="80" t="str">
        <f t="shared" si="12"/>
        <v/>
      </c>
      <c r="X14" s="80" t="str">
        <f t="shared" si="12"/>
        <v/>
      </c>
      <c r="Y14" s="80" t="str">
        <f t="shared" si="12"/>
        <v/>
      </c>
      <c r="Z14" s="80" t="str">
        <f t="shared" si="12"/>
        <v/>
      </c>
      <c r="AA14" s="80" t="str">
        <f t="shared" si="12"/>
        <v/>
      </c>
      <c r="AB14" s="80" t="str">
        <f t="shared" si="10"/>
        <v/>
      </c>
      <c r="AC14" s="80" t="str">
        <f t="shared" si="10"/>
        <v/>
      </c>
      <c r="AD14" s="80" t="str">
        <f t="shared" si="10"/>
        <v/>
      </c>
      <c r="AE14" s="80" t="str">
        <f t="shared" si="10"/>
        <v/>
      </c>
      <c r="AF14" s="80" t="str">
        <f t="shared" si="10"/>
        <v/>
      </c>
      <c r="AG14" s="80" t="str">
        <f t="shared" si="10"/>
        <v/>
      </c>
      <c r="AH14" s="80" t="str">
        <f t="shared" si="10"/>
        <v/>
      </c>
      <c r="AI14" s="80" t="str">
        <f t="shared" si="10"/>
        <v/>
      </c>
      <c r="AJ14" s="80" t="str">
        <f t="shared" si="10"/>
        <v/>
      </c>
      <c r="AK14" s="80" t="str">
        <f t="shared" si="10"/>
        <v/>
      </c>
      <c r="AL14" s="80" t="str">
        <f t="shared" si="10"/>
        <v/>
      </c>
      <c r="AM14" s="80" t="str">
        <f t="shared" si="10"/>
        <v/>
      </c>
      <c r="AN14" s="80" t="str">
        <f t="shared" si="10"/>
        <v/>
      </c>
      <c r="AO14" s="80" t="str">
        <f t="shared" si="10"/>
        <v/>
      </c>
      <c r="AP14" s="80" t="str">
        <f t="shared" si="10"/>
        <v/>
      </c>
      <c r="AQ14" s="80" t="str">
        <f t="shared" si="10"/>
        <v/>
      </c>
      <c r="AR14" s="80" t="str">
        <f t="shared" si="11"/>
        <v/>
      </c>
      <c r="AS14" s="80" t="str">
        <f t="shared" si="11"/>
        <v/>
      </c>
      <c r="AT14" s="80" t="str">
        <f t="shared" si="11"/>
        <v/>
      </c>
      <c r="AU14" s="80" t="str">
        <f t="shared" si="11"/>
        <v/>
      </c>
      <c r="AV14" s="80" t="str">
        <f t="shared" si="11"/>
        <v/>
      </c>
      <c r="AW14" s="80" t="str">
        <f t="shared" si="11"/>
        <v/>
      </c>
      <c r="AX14" s="80" t="str">
        <f t="shared" si="11"/>
        <v/>
      </c>
      <c r="AY14" s="80" t="str">
        <f t="shared" si="11"/>
        <v/>
      </c>
      <c r="AZ14" s="80" t="str">
        <f t="shared" si="11"/>
        <v/>
      </c>
      <c r="BA14" s="80" t="str">
        <f t="shared" si="11"/>
        <v/>
      </c>
    </row>
    <row r="15" spans="1:53" s="4" customFormat="1" ht="25.5" thickBot="1" x14ac:dyDescent="0.35">
      <c r="A15" s="38"/>
      <c r="B15" s="23"/>
      <c r="C15" s="60"/>
      <c r="D15" s="77"/>
      <c r="E15" s="39"/>
      <c r="F15" s="36"/>
      <c r="G15" s="76" t="str">
        <f t="shared" si="7"/>
        <v>-</v>
      </c>
      <c r="H15" s="34"/>
      <c r="I15" s="7"/>
      <c r="J15" s="7"/>
      <c r="K15" s="41"/>
      <c r="L15" s="80" t="str">
        <f t="shared" si="12"/>
        <v/>
      </c>
      <c r="M15" s="80" t="str">
        <f t="shared" si="12"/>
        <v/>
      </c>
      <c r="N15" s="80" t="str">
        <f t="shared" si="12"/>
        <v/>
      </c>
      <c r="O15" s="80" t="str">
        <f t="shared" si="12"/>
        <v/>
      </c>
      <c r="P15" s="80" t="str">
        <f t="shared" si="12"/>
        <v/>
      </c>
      <c r="Q15" s="80" t="str">
        <f t="shared" si="12"/>
        <v/>
      </c>
      <c r="R15" s="80" t="str">
        <f t="shared" si="12"/>
        <v/>
      </c>
      <c r="S15" s="80" t="str">
        <f t="shared" si="12"/>
        <v/>
      </c>
      <c r="T15" s="80" t="str">
        <f t="shared" si="12"/>
        <v/>
      </c>
      <c r="U15" s="80" t="str">
        <f t="shared" si="12"/>
        <v/>
      </c>
      <c r="V15" s="80" t="str">
        <f t="shared" si="12"/>
        <v/>
      </c>
      <c r="W15" s="80" t="str">
        <f t="shared" si="12"/>
        <v/>
      </c>
      <c r="X15" s="80" t="str">
        <f t="shared" si="12"/>
        <v/>
      </c>
      <c r="Y15" s="80" t="str">
        <f t="shared" si="12"/>
        <v/>
      </c>
      <c r="Z15" s="80" t="str">
        <f t="shared" si="12"/>
        <v/>
      </c>
      <c r="AA15" s="80" t="str">
        <f t="shared" si="12"/>
        <v/>
      </c>
      <c r="AB15" s="80" t="str">
        <f t="shared" si="10"/>
        <v/>
      </c>
      <c r="AC15" s="80" t="str">
        <f t="shared" si="10"/>
        <v/>
      </c>
      <c r="AD15" s="80" t="str">
        <f t="shared" si="10"/>
        <v/>
      </c>
      <c r="AE15" s="80" t="str">
        <f t="shared" si="10"/>
        <v/>
      </c>
      <c r="AF15" s="80" t="str">
        <f t="shared" si="10"/>
        <v/>
      </c>
      <c r="AG15" s="80" t="str">
        <f t="shared" si="10"/>
        <v/>
      </c>
      <c r="AH15" s="80" t="str">
        <f t="shared" si="10"/>
        <v/>
      </c>
      <c r="AI15" s="80" t="str">
        <f t="shared" si="10"/>
        <v/>
      </c>
      <c r="AJ15" s="80" t="str">
        <f t="shared" si="10"/>
        <v/>
      </c>
      <c r="AK15" s="80" t="str">
        <f t="shared" si="10"/>
        <v/>
      </c>
      <c r="AL15" s="80" t="str">
        <f t="shared" si="10"/>
        <v/>
      </c>
      <c r="AM15" s="80" t="str">
        <f t="shared" si="10"/>
        <v/>
      </c>
      <c r="AN15" s="80" t="str">
        <f t="shared" si="10"/>
        <v/>
      </c>
      <c r="AO15" s="80" t="str">
        <f t="shared" si="10"/>
        <v/>
      </c>
      <c r="AP15" s="80" t="str">
        <f t="shared" si="10"/>
        <v/>
      </c>
      <c r="AQ15" s="80" t="str">
        <f t="shared" si="10"/>
        <v/>
      </c>
      <c r="AR15" s="80" t="str">
        <f t="shared" si="11"/>
        <v/>
      </c>
      <c r="AS15" s="80" t="str">
        <f t="shared" si="11"/>
        <v/>
      </c>
      <c r="AT15" s="80" t="str">
        <f t="shared" si="11"/>
        <v/>
      </c>
      <c r="AU15" s="80" t="str">
        <f t="shared" si="11"/>
        <v/>
      </c>
      <c r="AV15" s="80" t="str">
        <f t="shared" si="11"/>
        <v/>
      </c>
      <c r="AW15" s="80" t="str">
        <f t="shared" si="11"/>
        <v/>
      </c>
      <c r="AX15" s="80" t="str">
        <f t="shared" si="11"/>
        <v/>
      </c>
      <c r="AY15" s="80" t="str">
        <f t="shared" si="11"/>
        <v/>
      </c>
      <c r="AZ15" s="80" t="str">
        <f t="shared" si="11"/>
        <v/>
      </c>
      <c r="BA15" s="80" t="str">
        <f t="shared" si="11"/>
        <v/>
      </c>
    </row>
    <row r="16" spans="1:53" s="4" customFormat="1" ht="25.5" thickBot="1" x14ac:dyDescent="0.35">
      <c r="A16" s="38"/>
      <c r="B16" s="23"/>
      <c r="C16" s="60"/>
      <c r="D16" s="77"/>
      <c r="E16" s="39"/>
      <c r="F16" s="36"/>
      <c r="G16" s="76" t="str">
        <f t="shared" si="7"/>
        <v>-</v>
      </c>
      <c r="H16" s="34"/>
      <c r="I16" s="39"/>
      <c r="J16" s="7"/>
      <c r="K16" s="41"/>
      <c r="L16" s="80" t="str">
        <f t="shared" si="12"/>
        <v/>
      </c>
      <c r="M16" s="80" t="str">
        <f t="shared" si="12"/>
        <v/>
      </c>
      <c r="N16" s="80" t="str">
        <f t="shared" si="12"/>
        <v/>
      </c>
      <c r="O16" s="80" t="str">
        <f t="shared" si="12"/>
        <v/>
      </c>
      <c r="P16" s="80" t="str">
        <f t="shared" si="12"/>
        <v/>
      </c>
      <c r="Q16" s="80" t="str">
        <f t="shared" si="12"/>
        <v/>
      </c>
      <c r="R16" s="80" t="str">
        <f t="shared" si="12"/>
        <v/>
      </c>
      <c r="S16" s="80" t="str">
        <f t="shared" si="12"/>
        <v/>
      </c>
      <c r="T16" s="80" t="str">
        <f t="shared" si="12"/>
        <v/>
      </c>
      <c r="U16" s="80" t="str">
        <f t="shared" si="12"/>
        <v/>
      </c>
      <c r="V16" s="80" t="str">
        <f t="shared" si="12"/>
        <v/>
      </c>
      <c r="W16" s="80" t="str">
        <f t="shared" si="12"/>
        <v/>
      </c>
      <c r="X16" s="80" t="str">
        <f t="shared" si="12"/>
        <v/>
      </c>
      <c r="Y16" s="80" t="str">
        <f t="shared" si="12"/>
        <v/>
      </c>
      <c r="Z16" s="80" t="str">
        <f t="shared" si="12"/>
        <v/>
      </c>
      <c r="AA16" s="80" t="str">
        <f t="shared" si="12"/>
        <v/>
      </c>
      <c r="AB16" s="80" t="str">
        <f t="shared" si="10"/>
        <v/>
      </c>
      <c r="AC16" s="80" t="str">
        <f t="shared" si="10"/>
        <v/>
      </c>
      <c r="AD16" s="80" t="str">
        <f t="shared" si="10"/>
        <v/>
      </c>
      <c r="AE16" s="80" t="str">
        <f t="shared" si="10"/>
        <v/>
      </c>
      <c r="AF16" s="80" t="str">
        <f t="shared" si="10"/>
        <v/>
      </c>
      <c r="AG16" s="80" t="str">
        <f t="shared" si="10"/>
        <v/>
      </c>
      <c r="AH16" s="80" t="str">
        <f t="shared" si="10"/>
        <v/>
      </c>
      <c r="AI16" s="80" t="str">
        <f t="shared" si="10"/>
        <v/>
      </c>
      <c r="AJ16" s="80" t="str">
        <f t="shared" si="10"/>
        <v/>
      </c>
      <c r="AK16" s="80" t="str">
        <f t="shared" si="10"/>
        <v/>
      </c>
      <c r="AL16" s="80" t="str">
        <f t="shared" si="10"/>
        <v/>
      </c>
      <c r="AM16" s="80" t="str">
        <f t="shared" si="10"/>
        <v/>
      </c>
      <c r="AN16" s="80" t="str">
        <f t="shared" si="10"/>
        <v/>
      </c>
      <c r="AO16" s="80" t="str">
        <f t="shared" si="10"/>
        <v/>
      </c>
      <c r="AP16" s="80" t="str">
        <f t="shared" si="10"/>
        <v/>
      </c>
      <c r="AQ16" s="80" t="str">
        <f t="shared" si="10"/>
        <v/>
      </c>
      <c r="AR16" s="80" t="str">
        <f t="shared" si="11"/>
        <v/>
      </c>
      <c r="AS16" s="80" t="str">
        <f t="shared" si="11"/>
        <v/>
      </c>
      <c r="AT16" s="80" t="str">
        <f t="shared" si="11"/>
        <v/>
      </c>
      <c r="AU16" s="80" t="str">
        <f t="shared" si="11"/>
        <v/>
      </c>
      <c r="AV16" s="80" t="str">
        <f t="shared" si="11"/>
        <v/>
      </c>
      <c r="AW16" s="80" t="str">
        <f t="shared" si="11"/>
        <v/>
      </c>
      <c r="AX16" s="80" t="str">
        <f t="shared" si="11"/>
        <v/>
      </c>
      <c r="AY16" s="80" t="str">
        <f t="shared" si="11"/>
        <v/>
      </c>
      <c r="AZ16" s="80" t="str">
        <f t="shared" si="11"/>
        <v/>
      </c>
      <c r="BA16" s="80" t="str">
        <f t="shared" si="11"/>
        <v/>
      </c>
    </row>
    <row r="17" spans="1:53" s="4" customFormat="1" ht="25.5" thickBot="1" x14ac:dyDescent="0.35">
      <c r="A17" s="38"/>
      <c r="B17" s="21"/>
      <c r="C17" s="61"/>
      <c r="D17" s="21" t="s">
        <v>4</v>
      </c>
      <c r="E17" s="31"/>
      <c r="F17" s="37"/>
      <c r="G17" s="76" t="str">
        <f t="shared" si="7"/>
        <v>-</v>
      </c>
      <c r="H17" s="35"/>
      <c r="I17" s="31"/>
      <c r="J17" s="40"/>
      <c r="K17" s="43"/>
      <c r="L17" s="81" t="str">
        <f t="shared" si="12"/>
        <v/>
      </c>
      <c r="M17" s="81" t="str">
        <f t="shared" si="12"/>
        <v/>
      </c>
      <c r="N17" s="81" t="str">
        <f t="shared" si="12"/>
        <v/>
      </c>
      <c r="O17" s="81" t="str">
        <f t="shared" si="12"/>
        <v/>
      </c>
      <c r="P17" s="81" t="str">
        <f t="shared" si="12"/>
        <v/>
      </c>
      <c r="Q17" s="81" t="str">
        <f t="shared" si="12"/>
        <v/>
      </c>
      <c r="R17" s="81" t="str">
        <f t="shared" si="12"/>
        <v/>
      </c>
      <c r="S17" s="81" t="str">
        <f t="shared" si="12"/>
        <v/>
      </c>
      <c r="T17" s="81" t="str">
        <f t="shared" si="12"/>
        <v/>
      </c>
      <c r="U17" s="81" t="str">
        <f t="shared" si="12"/>
        <v/>
      </c>
      <c r="V17" s="81" t="str">
        <f t="shared" si="12"/>
        <v/>
      </c>
      <c r="W17" s="81" t="str">
        <f t="shared" si="12"/>
        <v/>
      </c>
      <c r="X17" s="81" t="str">
        <f t="shared" si="12"/>
        <v/>
      </c>
      <c r="Y17" s="81" t="str">
        <f t="shared" si="12"/>
        <v/>
      </c>
      <c r="Z17" s="81" t="str">
        <f t="shared" si="12"/>
        <v/>
      </c>
      <c r="AA17" s="81" t="str">
        <f t="shared" si="12"/>
        <v/>
      </c>
      <c r="AB17" s="81" t="str">
        <f t="shared" si="10"/>
        <v/>
      </c>
      <c r="AC17" s="81" t="str">
        <f t="shared" si="10"/>
        <v/>
      </c>
      <c r="AD17" s="81" t="str">
        <f t="shared" si="10"/>
        <v/>
      </c>
      <c r="AE17" s="81" t="str">
        <f t="shared" si="10"/>
        <v/>
      </c>
      <c r="AF17" s="81" t="str">
        <f t="shared" si="10"/>
        <v/>
      </c>
      <c r="AG17" s="81" t="str">
        <f t="shared" si="10"/>
        <v/>
      </c>
      <c r="AH17" s="81" t="str">
        <f t="shared" si="10"/>
        <v/>
      </c>
      <c r="AI17" s="81" t="str">
        <f t="shared" si="10"/>
        <v/>
      </c>
      <c r="AJ17" s="81" t="str">
        <f t="shared" si="10"/>
        <v/>
      </c>
      <c r="AK17" s="81" t="str">
        <f t="shared" si="10"/>
        <v/>
      </c>
      <c r="AL17" s="81" t="str">
        <f t="shared" si="10"/>
        <v/>
      </c>
      <c r="AM17" s="81" t="str">
        <f t="shared" si="10"/>
        <v/>
      </c>
      <c r="AN17" s="81" t="str">
        <f t="shared" si="10"/>
        <v/>
      </c>
      <c r="AO17" s="81" t="str">
        <f t="shared" si="10"/>
        <v/>
      </c>
      <c r="AP17" s="81" t="str">
        <f t="shared" si="10"/>
        <v/>
      </c>
      <c r="AQ17" s="81" t="str">
        <f t="shared" si="10"/>
        <v/>
      </c>
      <c r="AR17" s="81" t="str">
        <f t="shared" si="11"/>
        <v/>
      </c>
      <c r="AS17" s="81" t="str">
        <f t="shared" si="11"/>
        <v/>
      </c>
      <c r="AT17" s="81" t="str">
        <f t="shared" si="11"/>
        <v/>
      </c>
      <c r="AU17" s="81" t="str">
        <f t="shared" si="11"/>
        <v/>
      </c>
      <c r="AV17" s="81" t="str">
        <f t="shared" si="11"/>
        <v/>
      </c>
      <c r="AW17" s="81" t="str">
        <f t="shared" si="11"/>
        <v/>
      </c>
      <c r="AX17" s="81" t="str">
        <f t="shared" si="11"/>
        <v/>
      </c>
      <c r="AY17" s="81" t="str">
        <f t="shared" si="11"/>
        <v/>
      </c>
      <c r="AZ17" s="81" t="str">
        <f t="shared" si="11"/>
        <v/>
      </c>
      <c r="BA17" s="81" t="str">
        <f t="shared" si="11"/>
        <v/>
      </c>
    </row>
    <row r="18" spans="1:53" x14ac:dyDescent="0.3">
      <c r="B18" s="119"/>
      <c r="C18" s="119"/>
      <c r="D18" s="119"/>
      <c r="E18" s="119"/>
      <c r="F18" s="119"/>
      <c r="H18" s="84"/>
      <c r="I18" s="84"/>
      <c r="J18" s="84"/>
      <c r="K18" s="85"/>
    </row>
    <row r="19" spans="1:53" x14ac:dyDescent="0.3">
      <c r="B19" s="83"/>
      <c r="C19" s="83"/>
      <c r="D19" s="83"/>
      <c r="E19" s="83"/>
      <c r="F19" s="83"/>
    </row>
    <row r="20" spans="1:53" ht="25" x14ac:dyDescent="0.3">
      <c r="A20" s="38"/>
      <c r="B20" s="62"/>
      <c r="C20" s="63"/>
      <c r="D20" s="63" t="s">
        <v>32</v>
      </c>
      <c r="E20" s="64"/>
      <c r="F20" s="65"/>
      <c r="G20" s="66"/>
      <c r="H20" s="66"/>
      <c r="I20" s="67"/>
      <c r="J20" s="68"/>
      <c r="K20" s="69"/>
    </row>
    <row r="21" spans="1:53" ht="14.5" x14ac:dyDescent="0.35">
      <c r="D21" s="12" t="s">
        <v>75</v>
      </c>
      <c r="K21" s="82" t="s">
        <v>125</v>
      </c>
    </row>
  </sheetData>
  <autoFilter ref="B4:K16" xr:uid="{E3B0C108-05F8-4921-9F4A-5F737BCD3A01}"/>
  <mergeCells count="7">
    <mergeCell ref="B18:F18"/>
    <mergeCell ref="AN2:AT2"/>
    <mergeCell ref="AU2:BA2"/>
    <mergeCell ref="L2:R2"/>
    <mergeCell ref="S2:Y2"/>
    <mergeCell ref="Z2:AF2"/>
    <mergeCell ref="AG2:AM2"/>
  </mergeCells>
  <conditionalFormatting sqref="L3:BA17">
    <cfRule type="expression" dxfId="34" priority="11">
      <formula>L$3=TODAY()</formula>
    </cfRule>
  </conditionalFormatting>
  <conditionalFormatting sqref="L5:BA17">
    <cfRule type="expression" dxfId="33" priority="30">
      <formula>$I5=L$3</formula>
    </cfRule>
    <cfRule type="expression" dxfId="32" priority="32" stopIfTrue="1">
      <formula>OR(ISBLANK($J5),NOT($J5=L$3))</formula>
    </cfRule>
    <cfRule type="expression" dxfId="31" priority="80" stopIfTrue="1">
      <formula>ISBLANK($C5)</formula>
    </cfRule>
    <cfRule type="expression" dxfId="30" priority="83" stopIfTrue="1">
      <formula>($C5=INDEX(status_options,1))</formula>
    </cfRule>
    <cfRule type="expression" dxfId="29" priority="84" stopIfTrue="1">
      <formula>($C5=INDEX(status_options,2))</formula>
    </cfRule>
    <cfRule type="expression" dxfId="28" priority="85" stopIfTrue="1">
      <formula>($C5=INDEX(status_options,3))</formula>
    </cfRule>
    <cfRule type="expression" dxfId="27" priority="86">
      <formula>($C5=INDEX(status_options,4))</formula>
    </cfRule>
    <cfRule type="expression" dxfId="26" priority="87" stopIfTrue="1">
      <formula>($C5=INDEX(status_options,5))</formula>
    </cfRule>
    <cfRule type="expression" dxfId="25" priority="88" stopIfTrue="1">
      <formula>($C5=INDEX(status_options,6))</formula>
    </cfRule>
  </conditionalFormatting>
  <conditionalFormatting sqref="B5:B17">
    <cfRule type="expression" dxfId="24" priority="18">
      <formula>C5=INDEX(status_options,1)</formula>
    </cfRule>
    <cfRule type="expression" dxfId="23" priority="25">
      <formula>C5=INDEX(status_options,2)</formula>
    </cfRule>
    <cfRule type="expression" dxfId="22" priority="26">
      <formula>C5=INDEX(status_options,3)</formula>
    </cfRule>
    <cfRule type="expression" dxfId="21" priority="27">
      <formula>C5=INDEX(status_options,4)</formula>
    </cfRule>
    <cfRule type="expression" dxfId="20" priority="28">
      <formula>C5=INDEX(status_options,5)</formula>
    </cfRule>
    <cfRule type="expression" dxfId="19" priority="29">
      <formula>C5=INDEX(status_options,6)</formula>
    </cfRule>
  </conditionalFormatting>
  <conditionalFormatting sqref="C5:C17">
    <cfRule type="expression" dxfId="18" priority="12">
      <formula>C5=INDEX(status_options,1)</formula>
    </cfRule>
    <cfRule type="expression" dxfId="17" priority="13">
      <formula>C5=INDEX(status_options,2)</formula>
    </cfRule>
    <cfRule type="expression" dxfId="16" priority="14">
      <formula>C5=INDEX(status_options,3)</formula>
    </cfRule>
    <cfRule type="expression" dxfId="15" priority="15">
      <formula>C5=INDEX(status_options,4)</formula>
    </cfRule>
    <cfRule type="expression" dxfId="14" priority="16">
      <formula>C5=INDEX(status_options,5)</formula>
    </cfRule>
    <cfRule type="expression" dxfId="13" priority="17">
      <formula>C5=INDEX(status_options,6)</formula>
    </cfRule>
  </conditionalFormatting>
  <conditionalFormatting sqref="L3:BA4">
    <cfRule type="expression" dxfId="12" priority="1">
      <formula>NOT(ISERROR(MATCH(L$3,holiday_list,0)))</formula>
    </cfRule>
  </conditionalFormatting>
  <dataValidations count="1">
    <dataValidation type="list" allowBlank="1" showInputMessage="1" showErrorMessage="1" sqref="H20 H5:H17" xr:uid="{15F449EE-8EDB-41FA-B1D7-36CCE863F96D}">
      <formula1>assignedto_list</formula1>
    </dataValidation>
  </dataValidations>
  <hyperlinks>
    <hyperlink ref="K6" r:id="rId1" xr:uid="{C3009804-479A-40D9-85A6-8FC12E728802}"/>
  </hyperlinks>
  <pageMargins left="0.35" right="0.35" top="0.35" bottom="0.5" header="0.3" footer="0.3"/>
  <pageSetup scale="54" fitToHeight="0" orientation="landscape" r:id="rId2"/>
  <headerFooter scaleWithDoc="0">
    <oddFooter>&amp;L&amp;"Arial,Regular"&amp;8&amp;K01+042https://www.vertex42.com/calendars/content-calendar.html&amp;R&amp;"Arial,Regular"&amp;8&amp;K01+042Content Calendar Template © 2020 by Vertex42.com</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3074" r:id="rId5" name="Scroll Bar 2">
              <controlPr defaultSize="0" print="0" autoPict="0">
                <anchor moveWithCells="1">
                  <from>
                    <xdr:col>11</xdr:col>
                    <xdr:colOff>0</xdr:colOff>
                    <xdr:row>0</xdr:row>
                    <xdr:rowOff>57150</xdr:rowOff>
                  </from>
                  <to>
                    <xdr:col>26</xdr:col>
                    <xdr:colOff>133350</xdr:colOff>
                    <xdr:row>0</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31" id="{00000000-000E-0000-0000-00000A000000}">
            <xm:f>AND(Settings!$B$33="Yes",NETWORKDAYS.INTL(L$3,L$3,weekend_string)=0)</xm:f>
            <x14:dxf>
              <fill>
                <patternFill>
                  <bgColor theme="0" tint="-4.9989318521683403E-2"/>
                </patternFill>
              </fill>
            </x14:dxf>
          </x14:cfRule>
          <xm:sqref>L3:BA17</xm:sqref>
        </x14:conditionalFormatting>
        <x14:conditionalFormatting xmlns:xm="http://schemas.microsoft.com/office/excel/2006/main">
          <x14:cfRule type="expression" priority="2" id="{D534F137-276D-4BE2-8D49-A26EAF26E085}">
            <xm:f>E5=Settings!$A$14</xm:f>
            <x14:dxf>
              <font>
                <b/>
                <i val="0"/>
                <color rgb="FFC00000"/>
              </font>
            </x14:dxf>
          </x14:cfRule>
          <x14:cfRule type="expression" priority="3" id="{934F78EA-9F80-42A3-ADFA-082F3BF901B4}">
            <xm:f>E5=Settings!$A$15</xm:f>
            <x14:dxf>
              <font>
                <b/>
                <i val="0"/>
                <color rgb="FFFF6600"/>
              </font>
            </x14:dxf>
          </x14:cfRule>
          <x14:cfRule type="expression" priority="4" id="{FBCFC994-DC58-45F6-AFA9-B6479D54DC87}">
            <xm:f>E5=Settings!$A$16</xm:f>
            <x14:dxf>
              <font>
                <b/>
                <i val="0"/>
                <color rgb="FF0070C0"/>
              </font>
            </x14:dxf>
          </x14:cfRule>
          <xm:sqref>E5:E17</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831DC49B-E405-4497-B5B6-B597B6E828B3}">
          <x14:formula1>
            <xm:f>Settings!$A$5:$A$10</xm:f>
          </x14:formula1>
          <xm:sqref>C5:C17</xm:sqref>
        </x14:dataValidation>
        <x14:dataValidation type="list" allowBlank="1" showInputMessage="1" showErrorMessage="1" xr:uid="{EE5121FE-33D5-4CA1-BB1B-C6F22C5136DC}">
          <x14:formula1>
            <xm:f>Settings!$A$14:$A$16</xm:f>
          </x14:formula1>
          <xm:sqref>E20 E5:E17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D8499-016D-4E10-B2F4-143A632B2A8D}">
  <sheetPr>
    <pageSetUpPr fitToPage="1"/>
  </sheetPr>
  <dimension ref="A1:Q54"/>
  <sheetViews>
    <sheetView showGridLines="0" topLeftCell="A26" zoomScaleNormal="100" workbookViewId="0">
      <selection activeCell="D67" sqref="D67"/>
    </sheetView>
  </sheetViews>
  <sheetFormatPr defaultColWidth="9" defaultRowHeight="12.5" x14ac:dyDescent="0.25"/>
  <cols>
    <col min="1" max="1" width="4.25" style="24" customWidth="1"/>
    <col min="2" max="2" width="13" style="24" customWidth="1"/>
    <col min="3" max="3" width="4.25" style="24" customWidth="1"/>
    <col min="4" max="4" width="13" style="24" customWidth="1"/>
    <col min="5" max="5" width="4.25" style="24" customWidth="1"/>
    <col min="6" max="6" width="13" style="24" customWidth="1"/>
    <col min="7" max="7" width="4.25" style="24" customWidth="1"/>
    <col min="8" max="8" width="13" style="24" customWidth="1"/>
    <col min="9" max="9" width="4.25" style="24" customWidth="1"/>
    <col min="10" max="10" width="13" style="24" customWidth="1"/>
    <col min="11" max="11" width="4.25" style="24" customWidth="1"/>
    <col min="12" max="12" width="13" style="24" customWidth="1"/>
    <col min="13" max="13" width="4.25" style="24" customWidth="1"/>
    <col min="14" max="14" width="13" style="24" customWidth="1"/>
    <col min="15" max="15" width="6.75" style="24" customWidth="1"/>
    <col min="16" max="16" width="15" style="24" customWidth="1"/>
    <col min="17" max="17" width="9.58203125" style="24" customWidth="1"/>
    <col min="18" max="16384" width="9" style="24"/>
  </cols>
  <sheetData>
    <row r="1" spans="1:17" s="25" customFormat="1" ht="44.5" x14ac:dyDescent="0.3">
      <c r="A1" s="127" t="str">
        <f>UPPER(TEXT(B2,"mmmm yyyy"))</f>
        <v>MAY 2020</v>
      </c>
      <c r="B1" s="127"/>
      <c r="C1" s="127"/>
      <c r="D1" s="127"/>
      <c r="E1" s="127"/>
      <c r="F1" s="127"/>
      <c r="G1" s="127"/>
      <c r="H1" s="127"/>
      <c r="I1" s="128" t="s">
        <v>26</v>
      </c>
      <c r="J1" s="128"/>
      <c r="K1" s="128"/>
      <c r="L1" s="128"/>
      <c r="M1" s="128"/>
      <c r="N1" s="128"/>
    </row>
    <row r="2" spans="1:17" s="26" customFormat="1" ht="10" hidden="1" x14ac:dyDescent="0.2">
      <c r="A2" s="26" t="s">
        <v>59</v>
      </c>
      <c r="B2" s="44">
        <f>DATE(P9,Q11,1)</f>
        <v>43952</v>
      </c>
    </row>
    <row r="3" spans="1:17" s="25" customFormat="1" ht="19.5" customHeight="1" x14ac:dyDescent="0.3">
      <c r="A3" s="129">
        <f>A8</f>
        <v>43954</v>
      </c>
      <c r="B3" s="125"/>
      <c r="C3" s="125">
        <f>C8</f>
        <v>43955</v>
      </c>
      <c r="D3" s="125"/>
      <c r="E3" s="125">
        <f>E8</f>
        <v>43956</v>
      </c>
      <c r="F3" s="125"/>
      <c r="G3" s="125">
        <f>G8</f>
        <v>43957</v>
      </c>
      <c r="H3" s="125"/>
      <c r="I3" s="125">
        <f>I8</f>
        <v>43958</v>
      </c>
      <c r="J3" s="125"/>
      <c r="K3" s="125">
        <f>K8</f>
        <v>43959</v>
      </c>
      <c r="L3" s="125"/>
      <c r="M3" s="125">
        <f>M8</f>
        <v>43960</v>
      </c>
      <c r="N3" s="126"/>
      <c r="P3" s="90"/>
    </row>
    <row r="4" spans="1:17" s="25" customFormat="1" ht="21.75" customHeight="1" x14ac:dyDescent="0.3">
      <c r="A4" s="73">
        <f>DATE(P9,Q11,1)-(WEEKDAY(DATE(P9,Q11,1),1)-(P13-1))-IF((WEEKDAY(DATE(P9,Q11,1),1)-(P13-1))&lt;=0,7,0)+1</f>
        <v>43947</v>
      </c>
      <c r="B4" s="79" t="str">
        <f ca="1">IFERROR(VLOOKUP(A4,Settings!$A$45:$C$94,3,FALSE),"")</f>
        <v/>
      </c>
      <c r="C4" s="73">
        <f>A4+1</f>
        <v>43948</v>
      </c>
      <c r="D4" s="79" t="str">
        <f ca="1">IFERROR(VLOOKUP(C4,Settings!$A$45:$C$94,3,FALSE),"")</f>
        <v/>
      </c>
      <c r="E4" s="73">
        <f>C4+1</f>
        <v>43949</v>
      </c>
      <c r="F4" s="79" t="str">
        <f ca="1">IFERROR(VLOOKUP(E4,Settings!$A$45:$C$94,3,FALSE),"")</f>
        <v/>
      </c>
      <c r="G4" s="73">
        <f>E4+1</f>
        <v>43950</v>
      </c>
      <c r="H4" s="79" t="str">
        <f ca="1">IFERROR(VLOOKUP(G4,Settings!$A$45:$C$94,3,FALSE),"")</f>
        <v/>
      </c>
      <c r="I4" s="73">
        <f>G4+1</f>
        <v>43951</v>
      </c>
      <c r="J4" s="79" t="str">
        <f ca="1">IFERROR(VLOOKUP(I4,Settings!$A$45:$C$94,3,FALSE),"")</f>
        <v/>
      </c>
      <c r="K4" s="73">
        <f>I4+1</f>
        <v>43952</v>
      </c>
      <c r="L4" s="79" t="str">
        <f ca="1">IFERROR(VLOOKUP(K4,Settings!$A$45:$C$94,3,FALSE),"")</f>
        <v/>
      </c>
      <c r="M4" s="73">
        <f>K4+1</f>
        <v>43953</v>
      </c>
      <c r="N4" s="79" t="str">
        <f ca="1">IFERROR(VLOOKUP(M4,Settings!$A$45:$C$94,3,FALSE),"")</f>
        <v/>
      </c>
      <c r="P4" s="94"/>
    </row>
    <row r="5" spans="1:17" s="25" customFormat="1" ht="21.75" customHeight="1" x14ac:dyDescent="0.3">
      <c r="A5" s="71" t="str">
        <f t="array" ref="A5">IFERROR(INDEX(Content!$C$4:$C$17,SMALL(IF(Content!$J$4:$J$17=Calendar!A4,ROW(Content!$J$4:$J$17)-ROW(INDEX(Content!$J$4:$J$17,1,1))+1),1)),"")</f>
        <v/>
      </c>
      <c r="B5" s="54" t="str">
        <f t="array" ref="B5">IFERROR(INDEX(Content!$D$4:$D$17,SMALL(IF(Content!$J$4:$J$17=Calendar!A4,ROW(Content!$J$4:$J$17)-ROW(INDEX(Content!$J$4:$J$17,1,1))+1),1)),"")</f>
        <v/>
      </c>
      <c r="C5" s="71" t="str">
        <f t="array" ref="C5">IFERROR(INDEX(Content!$C$4:$C$17,SMALL(IF(Content!$J$4:$J$17=Calendar!C4,ROW(Content!$J$4:$J$17)-ROW(INDEX(Content!$J$4:$J$17,1,1))+1),1)),"")</f>
        <v/>
      </c>
      <c r="D5" s="55" t="str">
        <f t="array" ref="D5">IFERROR(INDEX(Content!$D$4:$D$17,SMALL(IF(Content!$J$4:$J$17=Calendar!C4,ROW(Content!$J$4:$J$17)-ROW(INDEX(Content!$J$4:$J$17,1,1))+1),1)),"")</f>
        <v/>
      </c>
      <c r="E5" s="71" t="str">
        <f t="array" ref="E5">IFERROR(INDEX(Content!$C$4:$C$17,SMALL(IF(Content!$J$4:$J$17=Calendar!E4,ROW(Content!$J$4:$J$17)-ROW(INDEX(Content!$J$4:$J$17,1,1))+1),1)),"")</f>
        <v/>
      </c>
      <c r="F5" s="55" t="str">
        <f t="array" ref="F5">IFERROR(INDEX(Content!$D$4:$D$17,SMALL(IF(Content!$J$4:$J$17=Calendar!E4,ROW(Content!$J$4:$J$17)-ROW(INDEX(Content!$J$4:$J$17,1,1))+1),1)),"")</f>
        <v/>
      </c>
      <c r="G5" s="71" t="str">
        <f t="array" ref="G5">IFERROR(INDEX(Content!$C$4:$C$17,SMALL(IF(Content!$J$4:$J$17=Calendar!G4,ROW(Content!$J$4:$J$17)-ROW(INDEX(Content!$J$4:$J$17,1,1))+1),1)),"")</f>
        <v/>
      </c>
      <c r="H5" s="55" t="str">
        <f t="array" ref="H5">IFERROR(INDEX(Content!$D$4:$D$17,SMALL(IF(Content!$J$4:$J$17=Calendar!G4,ROW(Content!$J$4:$J$17)-ROW(INDEX(Content!$J$4:$J$17,1,1))+1),1)),"")</f>
        <v/>
      </c>
      <c r="I5" s="71" t="str">
        <f t="array" ref="I5">IFERROR(INDEX(Content!$C$4:$C$17,SMALL(IF(Content!$J$4:$J$17=Calendar!I4,ROW(Content!$J$4:$J$17)-ROW(INDEX(Content!$J$4:$J$17,1,1))+1),1)),"")</f>
        <v/>
      </c>
      <c r="J5" s="55" t="str">
        <f t="array" ref="J5">IFERROR(INDEX(Content!$D$4:$D$17,SMALL(IF(Content!$J$4:$J$17=Calendar!I4,ROW(Content!$J$4:$J$17)-ROW(INDEX(Content!$J$4:$J$17,1,1))+1),1)),"")</f>
        <v/>
      </c>
      <c r="K5" s="71" t="str">
        <f t="array" ref="K5">IFERROR(INDEX(Content!$C$4:$C$17,SMALL(IF(Content!$J$4:$J$17=Calendar!K4,ROW(Content!$J$4:$J$17)-ROW(INDEX(Content!$J$4:$J$17,1,1))+1),1)),"")</f>
        <v/>
      </c>
      <c r="L5" s="55" t="str">
        <f t="array" ref="L5">IFERROR(INDEX(Content!$D$4:$D$17,SMALL(IF(Content!$J$4:$J$17=Calendar!K4,ROW(Content!$J$4:$J$17)-ROW(INDEX(Content!$J$4:$J$17,1,1))+1),1)),"")</f>
        <v/>
      </c>
      <c r="M5" s="71" t="str">
        <f t="array" ref="M5">IFERROR(INDEX(Content!$C$4:$C$17,SMALL(IF(Content!$J$4:$J$17=Calendar!M4,ROW(Content!$J$4:$J$17)-ROW(INDEX(Content!$J$4:$J$17,1,1))+1),1)),"")</f>
        <v/>
      </c>
      <c r="N5" s="55" t="str">
        <f t="array" ref="N5">IFERROR(INDEX(Content!$D$4:$D$17,SMALL(IF(Content!$J$4:$J$17=Calendar!M4,ROW(Content!$J$4:$J$17)-ROW(INDEX(Content!$J$4:$J$17,1,1))+1),1)),"")</f>
        <v/>
      </c>
    </row>
    <row r="6" spans="1:17" s="25" customFormat="1" ht="21.75" customHeight="1" x14ac:dyDescent="0.3">
      <c r="A6" s="71" t="str">
        <f t="array" ref="A6">IFERROR(INDEX(Content!$C$4:$C$17,SMALL(IF(Content!$J$4:$J$17=Calendar!A4,ROW(Content!$J$4:$J$17)-ROW(INDEX(Content!$J$4:$J$17,1,1))+1),2)),"")</f>
        <v/>
      </c>
      <c r="B6" s="54" t="str">
        <f t="array" ref="B6">IFERROR(INDEX(Content!$D$4:$D$17,SMALL(IF(Content!$J$4:$J$17=Calendar!A4,ROW(Content!$J$4:$J$17)-ROW(INDEX(Content!$J$4:$J$17,1,1))+1),2)),"")</f>
        <v/>
      </c>
      <c r="C6" s="71" t="str">
        <f t="array" ref="C6">IFERROR(INDEX(Content!$C$4:$C$17,SMALL(IF(Content!$J$4:$J$17=Calendar!C4,ROW(Content!$J$4:$J$17)-ROW(INDEX(Content!$J$4:$J$17,1,1))+1),2)),"")</f>
        <v/>
      </c>
      <c r="D6" s="55" t="str">
        <f t="array" ref="D6">IFERROR(INDEX(Content!$D$4:$D$17,SMALL(IF(Content!$J$4:$J$17=Calendar!C4,ROW(Content!$J$4:$J$17)-ROW(INDEX(Content!$J$4:$J$17,1,1))+1),2)),"")</f>
        <v/>
      </c>
      <c r="E6" s="71" t="str">
        <f t="array" ref="E6">IFERROR(INDEX(Content!$C$4:$C$17,SMALL(IF(Content!$J$4:$J$17=Calendar!E4,ROW(Content!$J$4:$J$17)-ROW(INDEX(Content!$J$4:$J$17,1,1))+1),2)),"")</f>
        <v/>
      </c>
      <c r="F6" s="55" t="str">
        <f t="array" ref="F6">IFERROR(INDEX(Content!$D$4:$D$17,SMALL(IF(Content!$J$4:$J$17=Calendar!E4,ROW(Content!$J$4:$J$17)-ROW(INDEX(Content!$J$4:$J$17,1,1))+1),2)),"")</f>
        <v/>
      </c>
      <c r="G6" s="71" t="str">
        <f t="array" ref="G6">IFERROR(INDEX(Content!$C$4:$C$17,SMALL(IF(Content!$J$4:$J$17=Calendar!G4,ROW(Content!$J$4:$J$17)-ROW(INDEX(Content!$J$4:$J$17,1,1))+1),2)),"")</f>
        <v/>
      </c>
      <c r="H6" s="55" t="str">
        <f t="array" ref="H6">IFERROR(INDEX(Content!$D$4:$D$17,SMALL(IF(Content!$J$4:$J$17=Calendar!G4,ROW(Content!$J$4:$J$17)-ROW(INDEX(Content!$J$4:$J$17,1,1))+1),2)),"")</f>
        <v/>
      </c>
      <c r="I6" s="71" t="str">
        <f t="array" ref="I6">IFERROR(INDEX(Content!$C$4:$C$17,SMALL(IF(Content!$J$4:$J$17=Calendar!I4,ROW(Content!$J$4:$J$17)-ROW(INDEX(Content!$J$4:$J$17,1,1))+1),2)),"")</f>
        <v/>
      </c>
      <c r="J6" s="55" t="str">
        <f t="array" ref="J6">IFERROR(INDEX(Content!$D$4:$D$17,SMALL(IF(Content!$J$4:$J$17=Calendar!I4,ROW(Content!$J$4:$J$17)-ROW(INDEX(Content!$J$4:$J$17,1,1))+1),2)),"")</f>
        <v/>
      </c>
      <c r="K6" s="71" t="str">
        <f t="array" ref="K6">IFERROR(INDEX(Content!$C$4:$C$17,SMALL(IF(Content!$J$4:$J$17=Calendar!K4,ROW(Content!$J$4:$J$17)-ROW(INDEX(Content!$J$4:$J$17,1,1))+1),2)),"")</f>
        <v/>
      </c>
      <c r="L6" s="55" t="str">
        <f t="array" ref="L6">IFERROR(INDEX(Content!$D$4:$D$17,SMALL(IF(Content!$J$4:$J$17=Calendar!K4,ROW(Content!$J$4:$J$17)-ROW(INDEX(Content!$J$4:$J$17,1,1))+1),2)),"")</f>
        <v/>
      </c>
      <c r="M6" s="71" t="str">
        <f t="array" ref="M6">IFERROR(INDEX(Content!$C$4:$C$17,SMALL(IF(Content!$J$4:$J$17=Calendar!M4,ROW(Content!$J$4:$J$17)-ROW(INDEX(Content!$J$4:$J$17,1,1))+1),2)),"")</f>
        <v/>
      </c>
      <c r="N6" s="55" t="str">
        <f t="array" ref="N6">IFERROR(INDEX(Content!$D$4:$D$17,SMALL(IF(Content!$J$4:$J$17=Calendar!M4,ROW(Content!$J$4:$J$17)-ROW(INDEX(Content!$J$4:$J$17,1,1))+1),2)),"")</f>
        <v/>
      </c>
      <c r="P6" s="57" t="s">
        <v>67</v>
      </c>
    </row>
    <row r="7" spans="1:17" s="25" customFormat="1" ht="21.75" customHeight="1" x14ac:dyDescent="0.3">
      <c r="A7" s="71" t="str">
        <f t="array" ref="A7">IFERROR(INDEX(Content!$C$4:$C$17,SMALL(IF(Content!$J$4:$J$17=Calendar!A4,ROW(Content!$J$4:$J$17)-ROW(INDEX(Content!$J$4:$J$17,1,1))+1),3)),"")</f>
        <v/>
      </c>
      <c r="B7" s="54" t="str">
        <f t="array" ref="B7">IFERROR(INDEX(Content!$D$4:$D$17,SMALL(IF(Content!$J$4:$J$17=Calendar!A4,ROW(Content!$J$4:$J$17)-ROW(INDEX(Content!$J$4:$J$17,1,1))+1),3)),"")</f>
        <v/>
      </c>
      <c r="C7" s="71" t="str">
        <f t="array" ref="C7">IFERROR(INDEX(Content!$C$4:$C$17,SMALL(IF(Content!$J$4:$J$17=Calendar!C4,ROW(Content!$J$4:$J$17)-ROW(INDEX(Content!$J$4:$J$17,1,1))+1),3)),"")</f>
        <v/>
      </c>
      <c r="D7" s="55" t="str">
        <f t="array" ref="D7">IFERROR(INDEX(Content!$D$4:$D$17,SMALL(IF(Content!$J$4:$J$17=Calendar!C4,ROW(Content!$J$4:$J$17)-ROW(INDEX(Content!$J$4:$J$17,1,1))+1),3)),"")</f>
        <v/>
      </c>
      <c r="E7" s="71" t="str">
        <f t="array" ref="E7">IFERROR(INDEX(Content!$C$4:$C$17,SMALL(IF(Content!$J$4:$J$17=Calendar!E4,ROW(Content!$J$4:$J$17)-ROW(INDEX(Content!$J$4:$J$17,1,1))+1),3)),"")</f>
        <v/>
      </c>
      <c r="F7" s="55" t="str">
        <f t="array" ref="F7">IFERROR(INDEX(Content!$D$4:$D$17,SMALL(IF(Content!$J$4:$J$17=Calendar!E4,ROW(Content!$J$4:$J$17)-ROW(INDEX(Content!$J$4:$J$17,1,1))+1),3)),"")</f>
        <v/>
      </c>
      <c r="G7" s="71" t="str">
        <f t="array" ref="G7">IFERROR(INDEX(Content!$C$4:$C$17,SMALL(IF(Content!$J$4:$J$17=Calendar!G4,ROW(Content!$J$4:$J$17)-ROW(INDEX(Content!$J$4:$J$17,1,1))+1),3)),"")</f>
        <v/>
      </c>
      <c r="H7" s="55" t="str">
        <f t="array" ref="H7">IFERROR(INDEX(Content!$D$4:$D$17,SMALL(IF(Content!$J$4:$J$17=Calendar!G4,ROW(Content!$J$4:$J$17)-ROW(INDEX(Content!$J$4:$J$17,1,1))+1),3)),"")</f>
        <v/>
      </c>
      <c r="I7" s="71" t="str">
        <f t="array" ref="I7">IFERROR(INDEX(Content!$C$4:$C$17,SMALL(IF(Content!$J$4:$J$17=Calendar!I4,ROW(Content!$J$4:$J$17)-ROW(INDEX(Content!$J$4:$J$17,1,1))+1),3)),"")</f>
        <v/>
      </c>
      <c r="J7" s="55" t="str">
        <f t="array" ref="J7">IFERROR(INDEX(Content!$D$4:$D$17,SMALL(IF(Content!$J$4:$J$17=Calendar!I4,ROW(Content!$J$4:$J$17)-ROW(INDEX(Content!$J$4:$J$17,1,1))+1),3)),"")</f>
        <v/>
      </c>
      <c r="K7" s="71" t="str">
        <f t="array" ref="K7">IFERROR(INDEX(Content!$C$4:$C$17,SMALL(IF(Content!$J$4:$J$17=Calendar!K4,ROW(Content!$J$4:$J$17)-ROW(INDEX(Content!$J$4:$J$17,1,1))+1),3)),"")</f>
        <v/>
      </c>
      <c r="L7" s="55" t="str">
        <f t="array" ref="L7">IFERROR(INDEX(Content!$D$4:$D$17,SMALL(IF(Content!$J$4:$J$17=Calendar!K4,ROW(Content!$J$4:$J$17)-ROW(INDEX(Content!$J$4:$J$17,1,1))+1),3)),"")</f>
        <v/>
      </c>
      <c r="M7" s="71" t="str">
        <f t="array" ref="M7">IFERROR(INDEX(Content!$C$4:$C$17,SMALL(IF(Content!$J$4:$J$17=Calendar!M4,ROW(Content!$J$4:$J$17)-ROW(INDEX(Content!$J$4:$J$17,1,1))+1),3)),"")</f>
        <v/>
      </c>
      <c r="N7" s="55" t="str">
        <f t="array" ref="N7">IFERROR(INDEX(Content!$D$4:$D$17,SMALL(IF(Content!$J$4:$J$17=Calendar!M4,ROW(Content!$J$4:$J$17)-ROW(INDEX(Content!$J$4:$J$17,1,1))+1),3)),"")</f>
        <v/>
      </c>
    </row>
    <row r="8" spans="1:17" s="25" customFormat="1" ht="21.75" customHeight="1" x14ac:dyDescent="0.25">
      <c r="A8" s="73">
        <f>M4+1</f>
        <v>43954</v>
      </c>
      <c r="B8" s="79" t="str">
        <f ca="1">IFERROR(VLOOKUP(A8,Settings!$A$45:$C$94,3,FALSE),"")</f>
        <v/>
      </c>
      <c r="C8" s="73">
        <f>A8+1</f>
        <v>43955</v>
      </c>
      <c r="D8" s="79" t="str">
        <f ca="1">IFERROR(VLOOKUP(C8,Settings!$A$45:$C$94,3,FALSE),"")</f>
        <v>Star Wars Day</v>
      </c>
      <c r="E8" s="73">
        <f>C8+1</f>
        <v>43956</v>
      </c>
      <c r="F8" s="79" t="str">
        <f ca="1">IFERROR(VLOOKUP(E8,Settings!$A$45:$C$94,3,FALSE),"")</f>
        <v>Cinco de Mayo</v>
      </c>
      <c r="G8" s="73">
        <f>E8+1</f>
        <v>43957</v>
      </c>
      <c r="H8" s="79" t="str">
        <f ca="1">IFERROR(VLOOKUP(G8,Settings!$A$45:$C$94,3,FALSE),"")</f>
        <v/>
      </c>
      <c r="I8" s="73">
        <f>G8+1</f>
        <v>43958</v>
      </c>
      <c r="J8" s="79" t="str">
        <f ca="1">IFERROR(VLOOKUP(I8,Settings!$A$45:$C$94,3,FALSE),"")</f>
        <v/>
      </c>
      <c r="K8" s="73">
        <f>I8+1</f>
        <v>43959</v>
      </c>
      <c r="L8" s="79" t="str">
        <f ca="1">IFERROR(VLOOKUP(K8,Settings!$A$45:$C$94,3,FALSE),"")</f>
        <v/>
      </c>
      <c r="M8" s="73">
        <f>K8+1</f>
        <v>43960</v>
      </c>
      <c r="N8" s="79" t="str">
        <f ca="1">IFERROR(VLOOKUP(M8,Settings!$A$45:$C$94,3,FALSE),"")</f>
        <v/>
      </c>
      <c r="P8" s="75" t="s">
        <v>23</v>
      </c>
    </row>
    <row r="9" spans="1:17" s="25" customFormat="1" ht="21.75" customHeight="1" x14ac:dyDescent="0.3">
      <c r="A9" s="71" t="str">
        <f t="array" ref="A9">IFERROR(INDEX(Content!$C$4:$C$17,SMALL(IF(Content!$J$4:$J$17=Calendar!A8,ROW(Content!$J$4:$J$17)-ROW(INDEX(Content!$J$4:$J$17,1,1))+1),1)),"")</f>
        <v/>
      </c>
      <c r="B9" s="55" t="str">
        <f t="array" ref="B9">IFERROR(INDEX(Content!$D$4:$D$17,SMALL(IF(Content!$J$4:$J$17=Calendar!A8,ROW(Content!$J$4:$J$17)-ROW(INDEX(Content!$J$4:$J$17,1,1))+1),1)),"")</f>
        <v/>
      </c>
      <c r="C9" s="71" t="str">
        <f t="array" ref="C9">IFERROR(INDEX(Content!$C$4:$C$17,SMALL(IF(Content!$J$4:$J$17=Calendar!C8,ROW(Content!$J$4:$J$17)-ROW(INDEX(Content!$J$4:$J$17,1,1))+1),1)),"")</f>
        <v/>
      </c>
      <c r="D9" s="55" t="str">
        <f t="array" ref="D9">IFERROR(INDEX(Content!$D$4:$D$17,SMALL(IF(Content!$J$4:$J$17=Calendar!C8,ROW(Content!$J$4:$J$17)-ROW(INDEX(Content!$J$4:$J$17,1,1))+1),1)),"")</f>
        <v/>
      </c>
      <c r="E9" s="71" t="str">
        <f t="array" ref="E9">IFERROR(INDEX(Content!$C$4:$C$17,SMALL(IF(Content!$J$4:$J$17=Calendar!E8,ROW(Content!$J$4:$J$17)-ROW(INDEX(Content!$J$4:$J$17,1,1))+1),1)),"")</f>
        <v/>
      </c>
      <c r="F9" s="55" t="str">
        <f t="array" ref="F9">IFERROR(INDEX(Content!$D$4:$D$17,SMALL(IF(Content!$J$4:$J$17=Calendar!E8,ROW(Content!$J$4:$J$17)-ROW(INDEX(Content!$J$4:$J$17,1,1))+1),1)),"")</f>
        <v/>
      </c>
      <c r="G9" s="71" t="str">
        <f t="array" ref="G9">IFERROR(INDEX(Content!$C$4:$C$17,SMALL(IF(Content!$J$4:$J$17=Calendar!G8,ROW(Content!$J$4:$J$17)-ROW(INDEX(Content!$J$4:$J$17,1,1))+1),1)),"")</f>
        <v/>
      </c>
      <c r="H9" s="55" t="str">
        <f t="array" ref="H9">IFERROR(INDEX(Content!$D$4:$D$17,SMALL(IF(Content!$J$4:$J$17=Calendar!G8,ROW(Content!$J$4:$J$17)-ROW(INDEX(Content!$J$4:$J$17,1,1))+1),1)),"")</f>
        <v/>
      </c>
      <c r="I9" s="71" t="str">
        <f t="array" ref="I9">IFERROR(INDEX(Content!$C$4:$C$17,SMALL(IF(Content!$J$4:$J$17=Calendar!I8,ROW(Content!$J$4:$J$17)-ROW(INDEX(Content!$J$4:$J$17,1,1))+1),1)),"")</f>
        <v/>
      </c>
      <c r="J9" s="55" t="str">
        <f t="array" ref="J9">IFERROR(INDEX(Content!$D$4:$D$17,SMALL(IF(Content!$J$4:$J$17=Calendar!I8,ROW(Content!$J$4:$J$17)-ROW(INDEX(Content!$J$4:$J$17,1,1))+1),1)),"")</f>
        <v/>
      </c>
      <c r="K9" s="71" t="str">
        <f t="array" ref="K9">IFERROR(INDEX(Content!$C$4:$C$17,SMALL(IF(Content!$J$4:$J$17=Calendar!K8,ROW(Content!$J$4:$J$17)-ROW(INDEX(Content!$J$4:$J$17,1,1))+1),1)),"")</f>
        <v/>
      </c>
      <c r="L9" s="55" t="str">
        <f t="array" ref="L9">IFERROR(INDEX(Content!$D$4:$D$17,SMALL(IF(Content!$J$4:$J$17=Calendar!K8,ROW(Content!$J$4:$J$17)-ROW(INDEX(Content!$J$4:$J$17,1,1))+1),1)),"")</f>
        <v/>
      </c>
      <c r="M9" s="71" t="str">
        <f t="array" ref="M9">IFERROR(INDEX(Content!$C$4:$C$17,SMALL(IF(Content!$J$4:$J$17=Calendar!M8,ROW(Content!$J$4:$J$17)-ROW(INDEX(Content!$J$4:$J$17,1,1))+1),1)),"")</f>
        <v/>
      </c>
      <c r="N9" s="55" t="str">
        <f t="array" ref="N9">IFERROR(INDEX(Content!$D$4:$D$17,SMALL(IF(Content!$J$4:$J$17=Calendar!M8,ROW(Content!$J$4:$J$17)-ROW(INDEX(Content!$J$4:$J$17,1,1))+1),1)),"")</f>
        <v/>
      </c>
      <c r="P9" s="74">
        <v>2020</v>
      </c>
    </row>
    <row r="10" spans="1:17" s="25" customFormat="1" ht="21.75" customHeight="1" x14ac:dyDescent="0.25">
      <c r="A10" s="71" t="str">
        <f t="array" ref="A10">IFERROR(INDEX(Content!$C$4:$C$17,SMALL(IF(Content!$J$4:$J$17=Calendar!A8,ROW(Content!$J$4:$J$17)-ROW(INDEX(Content!$J$4:$J$17,1,1))+1),2)),"")</f>
        <v/>
      </c>
      <c r="B10" s="55" t="str">
        <f t="array" ref="B10">IFERROR(INDEX(Content!$D$4:$D$17,SMALL(IF(Content!$J$4:$J$17=Calendar!A8,ROW(Content!$J$4:$J$17)-ROW(INDEX(Content!$J$4:$J$17,1,1))+1),2)),"")</f>
        <v/>
      </c>
      <c r="C10" s="71" t="str">
        <f t="array" ref="C10">IFERROR(INDEX(Content!$C$4:$C$17,SMALL(IF(Content!$J$4:$J$17=Calendar!C8,ROW(Content!$J$4:$J$17)-ROW(INDEX(Content!$J$4:$J$17,1,1))+1),2)),"")</f>
        <v/>
      </c>
      <c r="D10" s="55" t="str">
        <f t="array" ref="D10">IFERROR(INDEX(Content!$D$4:$D$17,SMALL(IF(Content!$J$4:$J$17=Calendar!C8,ROW(Content!$J$4:$J$17)-ROW(INDEX(Content!$J$4:$J$17,1,1))+1),2)),"")</f>
        <v/>
      </c>
      <c r="E10" s="71" t="str">
        <f t="array" ref="E10">IFERROR(INDEX(Content!$C$4:$C$17,SMALL(IF(Content!$J$4:$J$17=Calendar!E8,ROW(Content!$J$4:$J$17)-ROW(INDEX(Content!$J$4:$J$17,1,1))+1),2)),"")</f>
        <v/>
      </c>
      <c r="F10" s="55" t="str">
        <f t="array" ref="F10">IFERROR(INDEX(Content!$D$4:$D$17,SMALL(IF(Content!$J$4:$J$17=Calendar!E8,ROW(Content!$J$4:$J$17)-ROW(INDEX(Content!$J$4:$J$17,1,1))+1),2)),"")</f>
        <v/>
      </c>
      <c r="G10" s="71" t="str">
        <f t="array" ref="G10">IFERROR(INDEX(Content!$C$4:$C$17,SMALL(IF(Content!$J$4:$J$17=Calendar!G8,ROW(Content!$J$4:$J$17)-ROW(INDEX(Content!$J$4:$J$17,1,1))+1),2)),"")</f>
        <v/>
      </c>
      <c r="H10" s="55" t="str">
        <f t="array" ref="H10">IFERROR(INDEX(Content!$D$4:$D$17,SMALL(IF(Content!$J$4:$J$17=Calendar!G8,ROW(Content!$J$4:$J$17)-ROW(INDEX(Content!$J$4:$J$17,1,1))+1),2)),"")</f>
        <v/>
      </c>
      <c r="I10" s="71" t="str">
        <f t="array" ref="I10">IFERROR(INDEX(Content!$C$4:$C$17,SMALL(IF(Content!$J$4:$J$17=Calendar!I8,ROW(Content!$J$4:$J$17)-ROW(INDEX(Content!$J$4:$J$17,1,1))+1),2)),"")</f>
        <v/>
      </c>
      <c r="J10" s="55" t="str">
        <f t="array" ref="J10">IFERROR(INDEX(Content!$D$4:$D$17,SMALL(IF(Content!$J$4:$J$17=Calendar!I8,ROW(Content!$J$4:$J$17)-ROW(INDEX(Content!$J$4:$J$17,1,1))+1),2)),"")</f>
        <v/>
      </c>
      <c r="K10" s="71" t="str">
        <f t="array" ref="K10">IFERROR(INDEX(Content!$C$4:$C$17,SMALL(IF(Content!$J$4:$J$17=Calendar!K8,ROW(Content!$J$4:$J$17)-ROW(INDEX(Content!$J$4:$J$17,1,1))+1),2)),"")</f>
        <v/>
      </c>
      <c r="L10" s="55" t="str">
        <f t="array" ref="L10">IFERROR(INDEX(Content!$D$4:$D$17,SMALL(IF(Content!$J$4:$J$17=Calendar!K8,ROW(Content!$J$4:$J$17)-ROW(INDEX(Content!$J$4:$J$17,1,1))+1),2)),"")</f>
        <v/>
      </c>
      <c r="M10" s="71" t="str">
        <f t="array" ref="M10">IFERROR(INDEX(Content!$C$4:$C$17,SMALL(IF(Content!$J$4:$J$17=Calendar!M8,ROW(Content!$J$4:$J$17)-ROW(INDEX(Content!$J$4:$J$17,1,1))+1),2)),"")</f>
        <v/>
      </c>
      <c r="N10" s="55" t="str">
        <f t="array" ref="N10">IFERROR(INDEX(Content!$D$4:$D$17,SMALL(IF(Content!$J$4:$J$17=Calendar!M8,ROW(Content!$J$4:$J$17)-ROW(INDEX(Content!$J$4:$J$17,1,1))+1),2)),"")</f>
        <v/>
      </c>
      <c r="P10" s="75" t="s">
        <v>24</v>
      </c>
    </row>
    <row r="11" spans="1:17" s="25" customFormat="1" ht="21.75" customHeight="1" x14ac:dyDescent="0.3">
      <c r="A11" s="71" t="str">
        <f t="array" ref="A11">IFERROR(INDEX(Content!$C$4:$C$17,SMALL(IF(Content!$J$4:$J$17=Calendar!A8,ROW(Content!$J$4:$J$17)-ROW(INDEX(Content!$J$4:$J$17,1,1))+1),3)),"")</f>
        <v/>
      </c>
      <c r="B11" s="55" t="str">
        <f t="array" ref="B11">IFERROR(INDEX(Content!$D$4:$D$17,SMALL(IF(Content!$J$4:$J$17=Calendar!A8,ROW(Content!$J$4:$J$17)-ROW(INDEX(Content!$J$4:$J$17,1,1))+1),3)),"")</f>
        <v/>
      </c>
      <c r="C11" s="71" t="str">
        <f t="array" ref="C11">IFERROR(INDEX(Content!$C$4:$C$17,SMALL(IF(Content!$J$4:$J$17=Calendar!C8,ROW(Content!$J$4:$J$17)-ROW(INDEX(Content!$J$4:$J$17,1,1))+1),3)),"")</f>
        <v/>
      </c>
      <c r="D11" s="55" t="str">
        <f t="array" ref="D11">IFERROR(INDEX(Content!$D$4:$D$17,SMALL(IF(Content!$J$4:$J$17=Calendar!C8,ROW(Content!$J$4:$J$17)-ROW(INDEX(Content!$J$4:$J$17,1,1))+1),3)),"")</f>
        <v/>
      </c>
      <c r="E11" s="71" t="str">
        <f t="array" ref="E11">IFERROR(INDEX(Content!$C$4:$C$17,SMALL(IF(Content!$J$4:$J$17=Calendar!E8,ROW(Content!$J$4:$J$17)-ROW(INDEX(Content!$J$4:$J$17,1,1))+1),3)),"")</f>
        <v/>
      </c>
      <c r="F11" s="55" t="str">
        <f t="array" ref="F11">IFERROR(INDEX(Content!$D$4:$D$17,SMALL(IF(Content!$J$4:$J$17=Calendar!E8,ROW(Content!$J$4:$J$17)-ROW(INDEX(Content!$J$4:$J$17,1,1))+1),3)),"")</f>
        <v/>
      </c>
      <c r="G11" s="71" t="str">
        <f t="array" ref="G11">IFERROR(INDEX(Content!$C$4:$C$17,SMALL(IF(Content!$J$4:$J$17=Calendar!G8,ROW(Content!$J$4:$J$17)-ROW(INDEX(Content!$J$4:$J$17,1,1))+1),3)),"")</f>
        <v/>
      </c>
      <c r="H11" s="55" t="str">
        <f t="array" ref="H11">IFERROR(INDEX(Content!$D$4:$D$17,SMALL(IF(Content!$J$4:$J$17=Calendar!G8,ROW(Content!$J$4:$J$17)-ROW(INDEX(Content!$J$4:$J$17,1,1))+1),3)),"")</f>
        <v/>
      </c>
      <c r="I11" s="71" t="str">
        <f t="array" ref="I11">IFERROR(INDEX(Content!$C$4:$C$17,SMALL(IF(Content!$J$4:$J$17=Calendar!I8,ROW(Content!$J$4:$J$17)-ROW(INDEX(Content!$J$4:$J$17,1,1))+1),3)),"")</f>
        <v/>
      </c>
      <c r="J11" s="55" t="str">
        <f t="array" ref="J11">IFERROR(INDEX(Content!$D$4:$D$17,SMALL(IF(Content!$J$4:$J$17=Calendar!I8,ROW(Content!$J$4:$J$17)-ROW(INDEX(Content!$J$4:$J$17,1,1))+1),3)),"")</f>
        <v/>
      </c>
      <c r="K11" s="71" t="str">
        <f t="array" ref="K11">IFERROR(INDEX(Content!$C$4:$C$17,SMALL(IF(Content!$J$4:$J$17=Calendar!K8,ROW(Content!$J$4:$J$17)-ROW(INDEX(Content!$J$4:$J$17,1,1))+1),3)),"")</f>
        <v/>
      </c>
      <c r="L11" s="55" t="str">
        <f t="array" ref="L11">IFERROR(INDEX(Content!$D$4:$D$17,SMALL(IF(Content!$J$4:$J$17=Calendar!K8,ROW(Content!$J$4:$J$17)-ROW(INDEX(Content!$J$4:$J$17,1,1))+1),3)),"")</f>
        <v/>
      </c>
      <c r="M11" s="71" t="str">
        <f t="array" ref="M11">IFERROR(INDEX(Content!$C$4:$C$17,SMALL(IF(Content!$J$4:$J$17=Calendar!M8,ROW(Content!$J$4:$J$17)-ROW(INDEX(Content!$J$4:$J$17,1,1))+1),3)),"")</f>
        <v/>
      </c>
      <c r="N11" s="55" t="str">
        <f t="array" ref="N11">IFERROR(INDEX(Content!$D$4:$D$17,SMALL(IF(Content!$J$4:$J$17=Calendar!M8,ROW(Content!$J$4:$J$17)-ROW(INDEX(Content!$J$4:$J$17,1,1))+1),3)),"")</f>
        <v/>
      </c>
      <c r="P11" s="74" t="s">
        <v>79</v>
      </c>
      <c r="Q11" s="78">
        <f>MONTH(DATEVALUE(P11&amp;" 1, 2020"))</f>
        <v>5</v>
      </c>
    </row>
    <row r="12" spans="1:17" s="25" customFormat="1" ht="21.75" customHeight="1" x14ac:dyDescent="0.25">
      <c r="A12" s="73">
        <f>M8+1</f>
        <v>43961</v>
      </c>
      <c r="B12" s="79" t="str">
        <f ca="1">IFERROR(VLOOKUP(A12,Settings!$A$45:$C$94,3,FALSE),"")</f>
        <v>Mother's Day</v>
      </c>
      <c r="C12" s="73">
        <f t="shared" ref="C12" si="0">A12+1</f>
        <v>43962</v>
      </c>
      <c r="D12" s="79" t="str">
        <f ca="1">IFERROR(VLOOKUP(C12,Settings!$A$45:$C$94,3,FALSE),"")</f>
        <v/>
      </c>
      <c r="E12" s="73">
        <f t="shared" ref="E12" si="1">C12+1</f>
        <v>43963</v>
      </c>
      <c r="F12" s="79" t="str">
        <f ca="1">IFERROR(VLOOKUP(E12,Settings!$A$45:$C$94,3,FALSE),"")</f>
        <v/>
      </c>
      <c r="G12" s="73">
        <f t="shared" ref="G12" si="2">E12+1</f>
        <v>43964</v>
      </c>
      <c r="H12" s="79" t="str">
        <f ca="1">IFERROR(VLOOKUP(G12,Settings!$A$45:$C$94,3,FALSE),"")</f>
        <v/>
      </c>
      <c r="I12" s="73">
        <f t="shared" ref="I12" si="3">G12+1</f>
        <v>43965</v>
      </c>
      <c r="J12" s="79" t="str">
        <f ca="1">IFERROR(VLOOKUP(I12,Settings!$A$45:$C$94,3,FALSE),"")</f>
        <v/>
      </c>
      <c r="K12" s="73">
        <f t="shared" ref="K12" si="4">I12+1</f>
        <v>43966</v>
      </c>
      <c r="L12" s="79" t="str">
        <f ca="1">IFERROR(VLOOKUP(K12,Settings!$A$45:$C$94,3,FALSE),"")</f>
        <v/>
      </c>
      <c r="M12" s="73">
        <f t="shared" ref="M12" si="5">K12+1</f>
        <v>43967</v>
      </c>
      <c r="N12" s="79" t="str">
        <f ca="1">IFERROR(VLOOKUP(M12,Settings!$A$45:$C$94,3,FALSE),"")</f>
        <v/>
      </c>
      <c r="P12" s="75" t="s">
        <v>25</v>
      </c>
    </row>
    <row r="13" spans="1:17" s="25" customFormat="1" ht="21.75" customHeight="1" x14ac:dyDescent="0.3">
      <c r="A13" s="71" t="str">
        <f t="array" ref="A13">IFERROR(INDEX(Content!$C$4:$C$17,SMALL(IF(Content!$J$4:$J$17=Calendar!A12,ROW(Content!$J$4:$J$17)-ROW(INDEX(Content!$J$4:$J$17,1,1))+1),1)),"")</f>
        <v/>
      </c>
      <c r="B13" s="55" t="str">
        <f t="array" ref="B13">IFERROR(INDEX(Content!$D$4:$D$17,SMALL(IF(Content!$J$4:$J$17=Calendar!A12,ROW(Content!$J$4:$J$17)-ROW(INDEX(Content!$J$4:$J$17,1,1))+1),1)),"")</f>
        <v/>
      </c>
      <c r="C13" s="71" t="str">
        <f t="array" ref="C13">IFERROR(INDEX(Content!$C$4:$C$17,SMALL(IF(Content!$J$4:$J$17=Calendar!C12,ROW(Content!$J$4:$J$17)-ROW(INDEX(Content!$J$4:$J$17,1,1))+1),1)),"")</f>
        <v/>
      </c>
      <c r="D13" s="55" t="str">
        <f t="array" ref="D13">IFERROR(INDEX(Content!$D$4:$D$17,SMALL(IF(Content!$J$4:$J$17=Calendar!C12,ROW(Content!$J$4:$J$17)-ROW(INDEX(Content!$J$4:$J$17,1,1))+1),1)),"")</f>
        <v/>
      </c>
      <c r="E13" s="71" t="str">
        <f t="array" ref="E13">IFERROR(INDEX(Content!$C$4:$C$17,SMALL(IF(Content!$J$4:$J$17=Calendar!E12,ROW(Content!$J$4:$J$17)-ROW(INDEX(Content!$J$4:$J$17,1,1))+1),1)),"")</f>
        <v/>
      </c>
      <c r="F13" s="55" t="str">
        <f t="array" ref="F13">IFERROR(INDEX(Content!$D$4:$D$17,SMALL(IF(Content!$J$4:$J$17=Calendar!E12,ROW(Content!$J$4:$J$17)-ROW(INDEX(Content!$J$4:$J$17,1,1))+1),1)),"")</f>
        <v/>
      </c>
      <c r="G13" s="71" t="str">
        <f t="array" ref="G13">IFERROR(INDEX(Content!$C$4:$C$17,SMALL(IF(Content!$J$4:$J$17=Calendar!G12,ROW(Content!$J$4:$J$17)-ROW(INDEX(Content!$J$4:$J$17,1,1))+1),1)),"")</f>
        <v/>
      </c>
      <c r="H13" s="55" t="str">
        <f t="array" ref="H13">IFERROR(INDEX(Content!$D$4:$D$17,SMALL(IF(Content!$J$4:$J$17=Calendar!G12,ROW(Content!$J$4:$J$17)-ROW(INDEX(Content!$J$4:$J$17,1,1))+1),1)),"")</f>
        <v/>
      </c>
      <c r="I13" s="71" t="str">
        <f t="array" ref="I13">IFERROR(INDEX(Content!$C$4:$C$17,SMALL(IF(Content!$J$4:$J$17=Calendar!I12,ROW(Content!$J$4:$J$17)-ROW(INDEX(Content!$J$4:$J$17,1,1))+1),1)),"")</f>
        <v/>
      </c>
      <c r="J13" s="55" t="str">
        <f t="array" ref="J13">IFERROR(INDEX(Content!$D$4:$D$17,SMALL(IF(Content!$J$4:$J$17=Calendar!I12,ROW(Content!$J$4:$J$17)-ROW(INDEX(Content!$J$4:$J$17,1,1))+1),1)),"")</f>
        <v/>
      </c>
      <c r="K13" s="71" t="str">
        <f t="array" ref="K13">IFERROR(INDEX(Content!$C$4:$C$17,SMALL(IF(Content!$J$4:$J$17=Calendar!K12,ROW(Content!$J$4:$J$17)-ROW(INDEX(Content!$J$4:$J$17,1,1))+1),1)),"")</f>
        <v>PLANNED</v>
      </c>
      <c r="L13" s="55" t="str">
        <f t="array" ref="L13">IFERROR(INDEX(Content!$D$4:$D$17,SMALL(IF(Content!$J$4:$J$17=Calendar!K12,ROW(Content!$J$4:$J$17)-ROW(INDEX(Content!$J$4:$J$17,1,1))+1),1)),"")</f>
        <v>How to Learn to Fly</v>
      </c>
      <c r="M13" s="71" t="str">
        <f t="array" ref="M13">IFERROR(INDEX(Content!$C$4:$C$17,SMALL(IF(Content!$J$4:$J$17=Calendar!M12,ROW(Content!$J$4:$J$17)-ROW(INDEX(Content!$J$4:$J$17,1,1))+1),1)),"")</f>
        <v/>
      </c>
      <c r="N13" s="55" t="str">
        <f t="array" ref="N13">IFERROR(INDEX(Content!$D$4:$D$17,SMALL(IF(Content!$J$4:$J$17=Calendar!M12,ROW(Content!$J$4:$J$17)-ROW(INDEX(Content!$J$4:$J$17,1,1))+1),1)),"")</f>
        <v/>
      </c>
      <c r="P13" s="74">
        <v>1</v>
      </c>
      <c r="Q13" s="45" t="s">
        <v>58</v>
      </c>
    </row>
    <row r="14" spans="1:17" s="25" customFormat="1" ht="21.75" customHeight="1" x14ac:dyDescent="0.3">
      <c r="A14" s="71" t="str">
        <f t="array" ref="A14">IFERROR(INDEX(Content!$C$4:$C$17,SMALL(IF(Content!$J$4:$J$17=Calendar!A12,ROW(Content!$J$4:$J$17)-ROW(INDEX(Content!$J$4:$J$17,1,1))+1),2)),"")</f>
        <v/>
      </c>
      <c r="B14" s="55" t="str">
        <f t="array" ref="B14">IFERROR(INDEX(Content!$D$4:$D$17,SMALL(IF(Content!$J$4:$J$17=Calendar!A12,ROW(Content!$J$4:$J$17)-ROW(INDEX(Content!$J$4:$J$17,1,1))+1),2)),"")</f>
        <v/>
      </c>
      <c r="C14" s="71" t="str">
        <f t="array" ref="C14">IFERROR(INDEX(Content!$C$4:$C$17,SMALL(IF(Content!$J$4:$J$17=Calendar!C12,ROW(Content!$J$4:$J$17)-ROW(INDEX(Content!$J$4:$J$17,1,1))+1),2)),"")</f>
        <v/>
      </c>
      <c r="D14" s="55" t="str">
        <f t="array" ref="D14">IFERROR(INDEX(Content!$D$4:$D$17,SMALL(IF(Content!$J$4:$J$17=Calendar!C12,ROW(Content!$J$4:$J$17)-ROW(INDEX(Content!$J$4:$J$17,1,1))+1),2)),"")</f>
        <v/>
      </c>
      <c r="E14" s="71" t="str">
        <f t="array" ref="E14">IFERROR(INDEX(Content!$C$4:$C$17,SMALL(IF(Content!$J$4:$J$17=Calendar!E12,ROW(Content!$J$4:$J$17)-ROW(INDEX(Content!$J$4:$J$17,1,1))+1),2)),"")</f>
        <v/>
      </c>
      <c r="F14" s="55" t="str">
        <f t="array" ref="F14">IFERROR(INDEX(Content!$D$4:$D$17,SMALL(IF(Content!$J$4:$J$17=Calendar!E12,ROW(Content!$J$4:$J$17)-ROW(INDEX(Content!$J$4:$J$17,1,1))+1),2)),"")</f>
        <v/>
      </c>
      <c r="G14" s="71" t="str">
        <f t="array" ref="G14">IFERROR(INDEX(Content!$C$4:$C$17,SMALL(IF(Content!$J$4:$J$17=Calendar!G12,ROW(Content!$J$4:$J$17)-ROW(INDEX(Content!$J$4:$J$17,1,1))+1),2)),"")</f>
        <v/>
      </c>
      <c r="H14" s="55" t="str">
        <f t="array" ref="H14">IFERROR(INDEX(Content!$D$4:$D$17,SMALL(IF(Content!$J$4:$J$17=Calendar!G12,ROW(Content!$J$4:$J$17)-ROW(INDEX(Content!$J$4:$J$17,1,1))+1),2)),"")</f>
        <v/>
      </c>
      <c r="I14" s="71" t="str">
        <f t="array" ref="I14">IFERROR(INDEX(Content!$C$4:$C$17,SMALL(IF(Content!$J$4:$J$17=Calendar!I12,ROW(Content!$J$4:$J$17)-ROW(INDEX(Content!$J$4:$J$17,1,1))+1),2)),"")</f>
        <v/>
      </c>
      <c r="J14" s="55" t="str">
        <f t="array" ref="J14">IFERROR(INDEX(Content!$D$4:$D$17,SMALL(IF(Content!$J$4:$J$17=Calendar!I12,ROW(Content!$J$4:$J$17)-ROW(INDEX(Content!$J$4:$J$17,1,1))+1),2)),"")</f>
        <v/>
      </c>
      <c r="K14" s="71" t="str">
        <f t="array" ref="K14">IFERROR(INDEX(Content!$C$4:$C$17,SMALL(IF(Content!$J$4:$J$17=Calendar!K12,ROW(Content!$J$4:$J$17)-ROW(INDEX(Content!$J$4:$J$17,1,1))+1),2)),"")</f>
        <v>READY</v>
      </c>
      <c r="L14" s="55" t="str">
        <f t="array" ref="L14">IFERROR(INDEX(Content!$D$4:$D$17,SMALL(IF(Content!$J$4:$J$17=Calendar!K12,ROW(Content!$J$4:$J$17)-ROW(INDEX(Content!$J$4:$J$17,1,1))+1),2)),"")</f>
        <v>Top CMS Solutions</v>
      </c>
      <c r="M14" s="71" t="str">
        <f t="array" ref="M14">IFERROR(INDEX(Content!$C$4:$C$17,SMALL(IF(Content!$J$4:$J$17=Calendar!M12,ROW(Content!$J$4:$J$17)-ROW(INDEX(Content!$J$4:$J$17,1,1))+1),2)),"")</f>
        <v/>
      </c>
      <c r="N14" s="55" t="str">
        <f t="array" ref="N14">IFERROR(INDEX(Content!$D$4:$D$17,SMALL(IF(Content!$J$4:$J$17=Calendar!M12,ROW(Content!$J$4:$J$17)-ROW(INDEX(Content!$J$4:$J$17,1,1))+1),2)),"")</f>
        <v/>
      </c>
    </row>
    <row r="15" spans="1:17" s="25" customFormat="1" ht="21.75" customHeight="1" x14ac:dyDescent="0.3">
      <c r="A15" s="71" t="str">
        <f t="array" ref="A15">IFERROR(INDEX(Content!$C$4:$C$17,SMALL(IF(Content!$J$4:$J$17=Calendar!A12,ROW(Content!$J$4:$J$17)-ROW(INDEX(Content!$J$4:$J$17,1,1))+1),3)),"")</f>
        <v/>
      </c>
      <c r="B15" s="55" t="str">
        <f t="array" ref="B15">IFERROR(INDEX(Content!$D$4:$D$17,SMALL(IF(Content!$J$4:$J$17=Calendar!A12,ROW(Content!$J$4:$J$17)-ROW(INDEX(Content!$J$4:$J$17,1,1))+1),3)),"")</f>
        <v/>
      </c>
      <c r="C15" s="71" t="str">
        <f t="array" ref="C15">IFERROR(INDEX(Content!$C$4:$C$17,SMALL(IF(Content!$J$4:$J$17=Calendar!C12,ROW(Content!$J$4:$J$17)-ROW(INDEX(Content!$J$4:$J$17,1,1))+1),3)),"")</f>
        <v/>
      </c>
      <c r="D15" s="55" t="str">
        <f t="array" ref="D15">IFERROR(INDEX(Content!$D$4:$D$17,SMALL(IF(Content!$J$4:$J$17=Calendar!C12,ROW(Content!$J$4:$J$17)-ROW(INDEX(Content!$J$4:$J$17,1,1))+1),3)),"")</f>
        <v/>
      </c>
      <c r="E15" s="71" t="str">
        <f t="array" ref="E15">IFERROR(INDEX(Content!$C$4:$C$17,SMALL(IF(Content!$J$4:$J$17=Calendar!E12,ROW(Content!$J$4:$J$17)-ROW(INDEX(Content!$J$4:$J$17,1,1))+1),3)),"")</f>
        <v/>
      </c>
      <c r="F15" s="55" t="str">
        <f t="array" ref="F15">IFERROR(INDEX(Content!$D$4:$D$17,SMALL(IF(Content!$J$4:$J$17=Calendar!E12,ROW(Content!$J$4:$J$17)-ROW(INDEX(Content!$J$4:$J$17,1,1))+1),3)),"")</f>
        <v/>
      </c>
      <c r="G15" s="71" t="str">
        <f t="array" ref="G15">IFERROR(INDEX(Content!$C$4:$C$17,SMALL(IF(Content!$J$4:$J$17=Calendar!G12,ROW(Content!$J$4:$J$17)-ROW(INDEX(Content!$J$4:$J$17,1,1))+1),3)),"")</f>
        <v/>
      </c>
      <c r="H15" s="55" t="str">
        <f t="array" ref="H15">IFERROR(INDEX(Content!$D$4:$D$17,SMALL(IF(Content!$J$4:$J$17=Calendar!G12,ROW(Content!$J$4:$J$17)-ROW(INDEX(Content!$J$4:$J$17,1,1))+1),3)),"")</f>
        <v/>
      </c>
      <c r="I15" s="71" t="str">
        <f t="array" ref="I15">IFERROR(INDEX(Content!$C$4:$C$17,SMALL(IF(Content!$J$4:$J$17=Calendar!I12,ROW(Content!$J$4:$J$17)-ROW(INDEX(Content!$J$4:$J$17,1,1))+1),3)),"")</f>
        <v/>
      </c>
      <c r="J15" s="55" t="str">
        <f t="array" ref="J15">IFERROR(INDEX(Content!$D$4:$D$17,SMALL(IF(Content!$J$4:$J$17=Calendar!I12,ROW(Content!$J$4:$J$17)-ROW(INDEX(Content!$J$4:$J$17,1,1))+1),3)),"")</f>
        <v/>
      </c>
      <c r="K15" s="71" t="str">
        <f t="array" ref="K15">IFERROR(INDEX(Content!$C$4:$C$17,SMALL(IF(Content!$J$4:$J$17=Calendar!K12,ROW(Content!$J$4:$J$17)-ROW(INDEX(Content!$J$4:$J$17,1,1))+1),3)),"")</f>
        <v/>
      </c>
      <c r="L15" s="55" t="str">
        <f t="array" ref="L15">IFERROR(INDEX(Content!$D$4:$D$17,SMALL(IF(Content!$J$4:$J$17=Calendar!K12,ROW(Content!$J$4:$J$17)-ROW(INDEX(Content!$J$4:$J$17,1,1))+1),3)),"")</f>
        <v/>
      </c>
      <c r="M15" s="71" t="str">
        <f t="array" ref="M15">IFERROR(INDEX(Content!$C$4:$C$17,SMALL(IF(Content!$J$4:$J$17=Calendar!M12,ROW(Content!$J$4:$J$17)-ROW(INDEX(Content!$J$4:$J$17,1,1))+1),3)),"")</f>
        <v/>
      </c>
      <c r="N15" s="55" t="str">
        <f t="array" ref="N15">IFERROR(INDEX(Content!$D$4:$D$17,SMALL(IF(Content!$J$4:$J$17=Calendar!M12,ROW(Content!$J$4:$J$17)-ROW(INDEX(Content!$J$4:$J$17,1,1))+1),3)),"")</f>
        <v/>
      </c>
      <c r="P15" s="52" t="s">
        <v>62</v>
      </c>
    </row>
    <row r="16" spans="1:17" s="25" customFormat="1" ht="21.75" customHeight="1" x14ac:dyDescent="0.3">
      <c r="A16" s="73">
        <f>M12+1</f>
        <v>43968</v>
      </c>
      <c r="B16" s="79" t="str">
        <f ca="1">IFERROR(VLOOKUP(A16,Settings!$A$45:$C$94,3,FALSE),"")</f>
        <v/>
      </c>
      <c r="C16" s="73">
        <f t="shared" ref="C16" si="6">A16+1</f>
        <v>43969</v>
      </c>
      <c r="D16" s="79" t="str">
        <f ca="1">IFERROR(VLOOKUP(C16,Settings!$A$45:$C$94,3,FALSE),"")</f>
        <v>Victoria Day (Canada)</v>
      </c>
      <c r="E16" s="73">
        <f t="shared" ref="E16" si="7">C16+1</f>
        <v>43970</v>
      </c>
      <c r="F16" s="79" t="str">
        <f ca="1">IFERROR(VLOOKUP(E16,Settings!$A$45:$C$94,3,FALSE),"")</f>
        <v/>
      </c>
      <c r="G16" s="73">
        <f t="shared" ref="G16" si="8">E16+1</f>
        <v>43971</v>
      </c>
      <c r="H16" s="79" t="str">
        <f ca="1">IFERROR(VLOOKUP(G16,Settings!$A$45:$C$94,3,FALSE),"")</f>
        <v/>
      </c>
      <c r="I16" s="73">
        <f t="shared" ref="I16" si="9">G16+1</f>
        <v>43972</v>
      </c>
      <c r="J16" s="79" t="str">
        <f ca="1">IFERROR(VLOOKUP(I16,Settings!$A$45:$C$94,3,FALSE),"")</f>
        <v/>
      </c>
      <c r="K16" s="73">
        <f t="shared" ref="K16" si="10">I16+1</f>
        <v>43973</v>
      </c>
      <c r="L16" s="79" t="str">
        <f ca="1">IFERROR(VLOOKUP(K16,Settings!$A$45:$C$94,3,FALSE),"")</f>
        <v/>
      </c>
      <c r="M16" s="73">
        <f t="shared" ref="M16" si="11">K16+1</f>
        <v>43974</v>
      </c>
      <c r="N16" s="79" t="str">
        <f ca="1">IFERROR(VLOOKUP(M16,Settings!$A$45:$C$94,3,FALSE),"")</f>
        <v/>
      </c>
      <c r="P16" s="49" t="str">
        <f>INDEX(status_options,1)</f>
        <v>PLANNED</v>
      </c>
    </row>
    <row r="17" spans="1:16" s="25" customFormat="1" ht="21.75" customHeight="1" x14ac:dyDescent="0.3">
      <c r="A17" s="71" t="str">
        <f t="array" ref="A17">IFERROR(INDEX(Content!$C$4:$C$17,SMALL(IF(Content!$J$4:$J$17=Calendar!A16,ROW(Content!$J$4:$J$17)-ROW(INDEX(Content!$J$4:$J$17,1,1))+1),1)),"")</f>
        <v/>
      </c>
      <c r="B17" s="55" t="str">
        <f t="array" ref="B17">IFERROR(INDEX(Content!$D$4:$D$17,SMALL(IF(Content!$J$4:$J$17=Calendar!A16,ROW(Content!$J$4:$J$17)-ROW(INDEX(Content!$J$4:$J$17,1,1))+1),1)),"")</f>
        <v/>
      </c>
      <c r="C17" s="71" t="str">
        <f t="array" ref="C17">IFERROR(INDEX(Content!$C$4:$C$17,SMALL(IF(Content!$J$4:$J$17=Calendar!C16,ROW(Content!$J$4:$J$17)-ROW(INDEX(Content!$J$4:$J$17,1,1))+1),1)),"")</f>
        <v>ON HOLD</v>
      </c>
      <c r="D17" s="55" t="str">
        <f t="array" ref="D17">IFERROR(INDEX(Content!$D$4:$D$17,SMALL(IF(Content!$J$4:$J$17=Calendar!C16,ROW(Content!$J$4:$J$17)-ROW(INDEX(Content!$J$4:$J$17,1,1))+1),1)),"")</f>
        <v>Awesome Travel Points</v>
      </c>
      <c r="E17" s="71" t="str">
        <f t="array" ref="E17">IFERROR(INDEX(Content!$C$4:$C$17,SMALL(IF(Content!$J$4:$J$17=Calendar!E16,ROW(Content!$J$4:$J$17)-ROW(INDEX(Content!$J$4:$J$17,1,1))+1),1)),"")</f>
        <v>ASSIGNED</v>
      </c>
      <c r="F17" s="55" t="str">
        <f t="array" ref="F17">IFERROR(INDEX(Content!$D$4:$D$17,SMALL(IF(Content!$J$4:$J$17=Calendar!E16,ROW(Content!$J$4:$J$17)-ROW(INDEX(Content!$J$4:$J$17,1,1))+1),1)),"")</f>
        <v>Top 10 Stock Picks</v>
      </c>
      <c r="G17" s="71" t="str">
        <f t="array" ref="G17">IFERROR(INDEX(Content!$C$4:$C$17,SMALL(IF(Content!$J$4:$J$17=Calendar!G16,ROW(Content!$J$4:$J$17)-ROW(INDEX(Content!$J$4:$J$17,1,1))+1),1)),"")</f>
        <v>IN PROGRESS</v>
      </c>
      <c r="H17" s="55" t="str">
        <f t="array" ref="H17">IFERROR(INDEX(Content!$D$4:$D$17,SMALL(IF(Content!$J$4:$J$17=Calendar!G16,ROW(Content!$J$4:$J$17)-ROW(INDEX(Content!$J$4:$J$17,1,1))+1),1)),"")</f>
        <v>10 Things to Avoid</v>
      </c>
      <c r="I17" s="71" t="str">
        <f t="array" ref="I17">IFERROR(INDEX(Content!$C$4:$C$17,SMALL(IF(Content!$J$4:$J$17=Calendar!I16,ROW(Content!$J$4:$J$17)-ROW(INDEX(Content!$J$4:$J$17,1,1))+1),1)),"")</f>
        <v>ON HOLD</v>
      </c>
      <c r="J17" s="55" t="str">
        <f t="array" ref="J17">IFERROR(INDEX(Content!$D$4:$D$17,SMALL(IF(Content!$J$4:$J$17=Calendar!I16,ROW(Content!$J$4:$J$17)-ROW(INDEX(Content!$J$4:$J$17,1,1))+1),1)),"")</f>
        <v>How to Watch Paint Dry</v>
      </c>
      <c r="K17" s="71" t="str">
        <f t="array" ref="K17">IFERROR(INDEX(Content!$C$4:$C$17,SMALL(IF(Content!$J$4:$J$17=Calendar!K16,ROW(Content!$J$4:$J$17)-ROW(INDEX(Content!$J$4:$J$17,1,1))+1),1)),"")</f>
        <v/>
      </c>
      <c r="L17" s="55" t="str">
        <f t="array" ref="L17">IFERROR(INDEX(Content!$D$4:$D$17,SMALL(IF(Content!$J$4:$J$17=Calendar!K16,ROW(Content!$J$4:$J$17)-ROW(INDEX(Content!$J$4:$J$17,1,1))+1),1)),"")</f>
        <v/>
      </c>
      <c r="M17" s="71" t="str">
        <f t="array" ref="M17">IFERROR(INDEX(Content!$C$4:$C$17,SMALL(IF(Content!$J$4:$J$17=Calendar!M16,ROW(Content!$J$4:$J$17)-ROW(INDEX(Content!$J$4:$J$17,1,1))+1),1)),"")</f>
        <v/>
      </c>
      <c r="N17" s="55" t="str">
        <f t="array" ref="N17">IFERROR(INDEX(Content!$D$4:$D$17,SMALL(IF(Content!$J$4:$J$17=Calendar!M16,ROW(Content!$J$4:$J$17)-ROW(INDEX(Content!$J$4:$J$17,1,1))+1),1)),"")</f>
        <v/>
      </c>
      <c r="P17" s="48" t="str">
        <f>INDEX(status_options,2)</f>
        <v>ON HOLD</v>
      </c>
    </row>
    <row r="18" spans="1:16" s="25" customFormat="1" ht="21.75" customHeight="1" x14ac:dyDescent="0.3">
      <c r="A18" s="71" t="str">
        <f t="array" ref="A18">IFERROR(INDEX(Content!$C$4:$C$17,SMALL(IF(Content!$J$4:$J$17=Calendar!A16,ROW(Content!$J$4:$J$17)-ROW(INDEX(Content!$J$4:$J$17,1,1))+1),2)),"")</f>
        <v/>
      </c>
      <c r="B18" s="55" t="str">
        <f t="array" ref="B18">IFERROR(INDEX(Content!$D$4:$D$17,SMALL(IF(Content!$J$4:$J$17=Calendar!A16,ROW(Content!$J$4:$J$17)-ROW(INDEX(Content!$J$4:$J$17,1,1))+1),2)),"")</f>
        <v/>
      </c>
      <c r="C18" s="71" t="str">
        <f t="array" ref="C18">IFERROR(INDEX(Content!$C$4:$C$17,SMALL(IF(Content!$J$4:$J$17=Calendar!C16,ROW(Content!$J$4:$J$17)-ROW(INDEX(Content!$J$4:$J$17,1,1))+1),2)),"")</f>
        <v>PUBLISHED</v>
      </c>
      <c r="D18" s="55" t="str">
        <f t="array" ref="D18">IFERROR(INDEX(Content!$D$4:$D$17,SMALL(IF(Content!$J$4:$J$17=Calendar!C16,ROW(Content!$J$4:$J$17)-ROW(INDEX(Content!$J$4:$J$17,1,1))+1),2)),"")</f>
        <v>Marketing 101</v>
      </c>
      <c r="E18" s="71" t="str">
        <f t="array" ref="E18">IFERROR(INDEX(Content!$C$4:$C$17,SMALL(IF(Content!$J$4:$J$17=Calendar!E16,ROW(Content!$J$4:$J$17)-ROW(INDEX(Content!$J$4:$J$17,1,1))+1),2)),"")</f>
        <v/>
      </c>
      <c r="F18" s="55" t="str">
        <f t="array" ref="F18">IFERROR(INDEX(Content!$D$4:$D$17,SMALL(IF(Content!$J$4:$J$17=Calendar!E16,ROW(Content!$J$4:$J$17)-ROW(INDEX(Content!$J$4:$J$17,1,1))+1),2)),"")</f>
        <v/>
      </c>
      <c r="G18" s="71" t="str">
        <f t="array" ref="G18">IFERROR(INDEX(Content!$C$4:$C$17,SMALL(IF(Content!$J$4:$J$17=Calendar!G16,ROW(Content!$J$4:$J$17)-ROW(INDEX(Content!$J$4:$J$17,1,1))+1),2)),"")</f>
        <v/>
      </c>
      <c r="H18" s="55" t="str">
        <f t="array" ref="H18">IFERROR(INDEX(Content!$D$4:$D$17,SMALL(IF(Content!$J$4:$J$17=Calendar!G16,ROW(Content!$J$4:$J$17)-ROW(INDEX(Content!$J$4:$J$17,1,1))+1),2)),"")</f>
        <v/>
      </c>
      <c r="I18" s="71" t="str">
        <f t="array" ref="I18">IFERROR(INDEX(Content!$C$4:$C$17,SMALL(IF(Content!$J$4:$J$17=Calendar!I16,ROW(Content!$J$4:$J$17)-ROW(INDEX(Content!$J$4:$J$17,1,1))+1),2)),"")</f>
        <v/>
      </c>
      <c r="J18" s="55" t="str">
        <f t="array" ref="J18">IFERROR(INDEX(Content!$D$4:$D$17,SMALL(IF(Content!$J$4:$J$17=Calendar!I16,ROW(Content!$J$4:$J$17)-ROW(INDEX(Content!$J$4:$J$17,1,1))+1),2)),"")</f>
        <v/>
      </c>
      <c r="K18" s="71" t="str">
        <f t="array" ref="K18">IFERROR(INDEX(Content!$C$4:$C$17,SMALL(IF(Content!$J$4:$J$17=Calendar!K16,ROW(Content!$J$4:$J$17)-ROW(INDEX(Content!$J$4:$J$17,1,1))+1),2)),"")</f>
        <v/>
      </c>
      <c r="L18" s="55" t="str">
        <f t="array" ref="L18">IFERROR(INDEX(Content!$D$4:$D$17,SMALL(IF(Content!$J$4:$J$17=Calendar!K16,ROW(Content!$J$4:$J$17)-ROW(INDEX(Content!$J$4:$J$17,1,1))+1),2)),"")</f>
        <v/>
      </c>
      <c r="M18" s="71" t="str">
        <f t="array" ref="M18">IFERROR(INDEX(Content!$C$4:$C$17,SMALL(IF(Content!$J$4:$J$17=Calendar!M16,ROW(Content!$J$4:$J$17)-ROW(INDEX(Content!$J$4:$J$17,1,1))+1),2)),"")</f>
        <v/>
      </c>
      <c r="N18" s="55" t="str">
        <f t="array" ref="N18">IFERROR(INDEX(Content!$D$4:$D$17,SMALL(IF(Content!$J$4:$J$17=Calendar!M16,ROW(Content!$J$4:$J$17)-ROW(INDEX(Content!$J$4:$J$17,1,1))+1),2)),"")</f>
        <v/>
      </c>
      <c r="P18" s="47" t="str">
        <f>INDEX(status_options,3)</f>
        <v>ASSIGNED</v>
      </c>
    </row>
    <row r="19" spans="1:16" s="25" customFormat="1" ht="21.75" customHeight="1" x14ac:dyDescent="0.3">
      <c r="A19" s="71" t="str">
        <f t="array" ref="A19">IFERROR(INDEX(Content!$C$4:$C$17,SMALL(IF(Content!$J$4:$J$17=Calendar!A16,ROW(Content!$J$4:$J$17)-ROW(INDEX(Content!$J$4:$J$17,1,1))+1),3)),"")</f>
        <v/>
      </c>
      <c r="B19" s="55" t="str">
        <f t="array" ref="B19">IFERROR(INDEX(Content!$D$4:$D$17,SMALL(IF(Content!$J$4:$J$17=Calendar!A16,ROW(Content!$J$4:$J$17)-ROW(INDEX(Content!$J$4:$J$17,1,1))+1),3)),"")</f>
        <v/>
      </c>
      <c r="C19" s="71" t="str">
        <f t="array" ref="C19">IFERROR(INDEX(Content!$C$4:$C$17,SMALL(IF(Content!$J$4:$J$17=Calendar!C16,ROW(Content!$J$4:$J$17)-ROW(INDEX(Content!$J$4:$J$17,1,1))+1),3)),"")</f>
        <v/>
      </c>
      <c r="D19" s="55" t="str">
        <f t="array" ref="D19">IFERROR(INDEX(Content!$D$4:$D$17,SMALL(IF(Content!$J$4:$J$17=Calendar!C16,ROW(Content!$J$4:$J$17)-ROW(INDEX(Content!$J$4:$J$17,1,1))+1),3)),"")</f>
        <v/>
      </c>
      <c r="E19" s="71" t="str">
        <f t="array" ref="E19">IFERROR(INDEX(Content!$C$4:$C$17,SMALL(IF(Content!$J$4:$J$17=Calendar!E16,ROW(Content!$J$4:$J$17)-ROW(INDEX(Content!$J$4:$J$17,1,1))+1),3)),"")</f>
        <v/>
      </c>
      <c r="F19" s="55" t="str">
        <f t="array" ref="F19">IFERROR(INDEX(Content!$D$4:$D$17,SMALL(IF(Content!$J$4:$J$17=Calendar!E16,ROW(Content!$J$4:$J$17)-ROW(INDEX(Content!$J$4:$J$17,1,1))+1),3)),"")</f>
        <v/>
      </c>
      <c r="G19" s="71" t="str">
        <f t="array" ref="G19">IFERROR(INDEX(Content!$C$4:$C$17,SMALL(IF(Content!$J$4:$J$17=Calendar!G16,ROW(Content!$J$4:$J$17)-ROW(INDEX(Content!$J$4:$J$17,1,1))+1),3)),"")</f>
        <v/>
      </c>
      <c r="H19" s="55" t="str">
        <f t="array" ref="H19">IFERROR(INDEX(Content!$D$4:$D$17,SMALL(IF(Content!$J$4:$J$17=Calendar!G16,ROW(Content!$J$4:$J$17)-ROW(INDEX(Content!$J$4:$J$17,1,1))+1),3)),"")</f>
        <v/>
      </c>
      <c r="I19" s="71" t="str">
        <f t="array" ref="I19">IFERROR(INDEX(Content!$C$4:$C$17,SMALL(IF(Content!$J$4:$J$17=Calendar!I16,ROW(Content!$J$4:$J$17)-ROW(INDEX(Content!$J$4:$J$17,1,1))+1),3)),"")</f>
        <v/>
      </c>
      <c r="J19" s="55" t="str">
        <f t="array" ref="J19">IFERROR(INDEX(Content!$D$4:$D$17,SMALL(IF(Content!$J$4:$J$17=Calendar!I16,ROW(Content!$J$4:$J$17)-ROW(INDEX(Content!$J$4:$J$17,1,1))+1),3)),"")</f>
        <v/>
      </c>
      <c r="K19" s="71" t="str">
        <f t="array" ref="K19">IFERROR(INDEX(Content!$C$4:$C$17,SMALL(IF(Content!$J$4:$J$17=Calendar!K16,ROW(Content!$J$4:$J$17)-ROW(INDEX(Content!$J$4:$J$17,1,1))+1),3)),"")</f>
        <v/>
      </c>
      <c r="L19" s="55" t="str">
        <f t="array" ref="L19">IFERROR(INDEX(Content!$D$4:$D$17,SMALL(IF(Content!$J$4:$J$17=Calendar!K16,ROW(Content!$J$4:$J$17)-ROW(INDEX(Content!$J$4:$J$17,1,1))+1),3)),"")</f>
        <v/>
      </c>
      <c r="M19" s="71" t="str">
        <f t="array" ref="M19">IFERROR(INDEX(Content!$C$4:$C$17,SMALL(IF(Content!$J$4:$J$17=Calendar!M16,ROW(Content!$J$4:$J$17)-ROW(INDEX(Content!$J$4:$J$17,1,1))+1),3)),"")</f>
        <v/>
      </c>
      <c r="N19" s="55" t="str">
        <f t="array" ref="N19">IFERROR(INDEX(Content!$D$4:$D$17,SMALL(IF(Content!$J$4:$J$17=Calendar!M16,ROW(Content!$J$4:$J$17)-ROW(INDEX(Content!$J$4:$J$17,1,1))+1),3)),"")</f>
        <v/>
      </c>
      <c r="P19" s="51" t="str">
        <f>INDEX(status_options,4)</f>
        <v>IN PROGRESS</v>
      </c>
    </row>
    <row r="20" spans="1:16" s="25" customFormat="1" ht="21.75" customHeight="1" x14ac:dyDescent="0.3">
      <c r="A20" s="73">
        <f>M16+1</f>
        <v>43975</v>
      </c>
      <c r="B20" s="79" t="str">
        <f ca="1">IFERROR(VLOOKUP(A20,Settings!$A$45:$C$94,3,FALSE),"")</f>
        <v/>
      </c>
      <c r="C20" s="73">
        <f t="shared" ref="C20" si="12">A20+1</f>
        <v>43976</v>
      </c>
      <c r="D20" s="79" t="str">
        <f ca="1">IFERROR(VLOOKUP(C20,Settings!$A$45:$C$94,3,FALSE),"")</f>
        <v>Memorial Day</v>
      </c>
      <c r="E20" s="73">
        <f t="shared" ref="E20" si="13">C20+1</f>
        <v>43977</v>
      </c>
      <c r="F20" s="79" t="str">
        <f ca="1">IFERROR(VLOOKUP(E20,Settings!$A$45:$C$94,3,FALSE),"")</f>
        <v/>
      </c>
      <c r="G20" s="73">
        <f t="shared" ref="G20" si="14">E20+1</f>
        <v>43978</v>
      </c>
      <c r="H20" s="79" t="str">
        <f ca="1">IFERROR(VLOOKUP(G20,Settings!$A$45:$C$94,3,FALSE),"")</f>
        <v/>
      </c>
      <c r="I20" s="73">
        <f t="shared" ref="I20" si="15">G20+1</f>
        <v>43979</v>
      </c>
      <c r="J20" s="79" t="str">
        <f ca="1">IFERROR(VLOOKUP(I20,Settings!$A$45:$C$94,3,FALSE),"")</f>
        <v/>
      </c>
      <c r="K20" s="73">
        <f t="shared" ref="K20" si="16">I20+1</f>
        <v>43980</v>
      </c>
      <c r="L20" s="79" t="str">
        <f ca="1">IFERROR(VLOOKUP(K20,Settings!$A$45:$C$94,3,FALSE),"")</f>
        <v/>
      </c>
      <c r="M20" s="73">
        <f t="shared" ref="M20" si="17">K20+1</f>
        <v>43981</v>
      </c>
      <c r="N20" s="79" t="str">
        <f ca="1">IFERROR(VLOOKUP(M20,Settings!$A$45:$C$94,3,FALSE),"")</f>
        <v/>
      </c>
      <c r="P20" s="50" t="str">
        <f>INDEX(status_options,5)</f>
        <v>READY</v>
      </c>
    </row>
    <row r="21" spans="1:16" s="25" customFormat="1" ht="21.75" customHeight="1" x14ac:dyDescent="0.3">
      <c r="A21" s="71" t="str">
        <f t="array" ref="A21">IFERROR(INDEX(Content!$C$4:$C$17,SMALL(IF(Content!$J$4:$J$17=Calendar!A20,ROW(Content!$J$4:$J$17)-ROW(INDEX(Content!$J$4:$J$17,1,1))+1),1)),"")</f>
        <v/>
      </c>
      <c r="B21" s="55" t="str">
        <f t="array" ref="B21">IFERROR(INDEX(Content!$D$4:$D$17,SMALL(IF(Content!$J$4:$J$17=Calendar!A20,ROW(Content!$J$4:$J$17)-ROW(INDEX(Content!$J$4:$J$17,1,1))+1),1)),"")</f>
        <v/>
      </c>
      <c r="C21" s="71" t="str">
        <f t="array" ref="C21">IFERROR(INDEX(Content!$C$4:$C$17,SMALL(IF(Content!$J$4:$J$17=Calendar!C20,ROW(Content!$J$4:$J$17)-ROW(INDEX(Content!$J$4:$J$17,1,1))+1),1)),"")</f>
        <v/>
      </c>
      <c r="D21" s="55" t="str">
        <f t="array" ref="D21">IFERROR(INDEX(Content!$D$4:$D$17,SMALL(IF(Content!$J$4:$J$17=Calendar!C20,ROW(Content!$J$4:$J$17)-ROW(INDEX(Content!$J$4:$J$17,1,1))+1),1)),"")</f>
        <v/>
      </c>
      <c r="E21" s="71" t="str">
        <f t="array" ref="E21">IFERROR(INDEX(Content!$C$4:$C$17,SMALL(IF(Content!$J$4:$J$17=Calendar!E20,ROW(Content!$J$4:$J$17)-ROW(INDEX(Content!$J$4:$J$17,1,1))+1),1)),"")</f>
        <v/>
      </c>
      <c r="F21" s="55" t="str">
        <f t="array" ref="F21">IFERROR(INDEX(Content!$D$4:$D$17,SMALL(IF(Content!$J$4:$J$17=Calendar!E20,ROW(Content!$J$4:$J$17)-ROW(INDEX(Content!$J$4:$J$17,1,1))+1),1)),"")</f>
        <v/>
      </c>
      <c r="G21" s="71" t="str">
        <f t="array" ref="G21">IFERROR(INDEX(Content!$C$4:$C$17,SMALL(IF(Content!$J$4:$J$17=Calendar!G20,ROW(Content!$J$4:$J$17)-ROW(INDEX(Content!$J$4:$J$17,1,1))+1),1)),"")</f>
        <v/>
      </c>
      <c r="H21" s="55" t="str">
        <f t="array" ref="H21">IFERROR(INDEX(Content!$D$4:$D$17,SMALL(IF(Content!$J$4:$J$17=Calendar!G20,ROW(Content!$J$4:$J$17)-ROW(INDEX(Content!$J$4:$J$17,1,1))+1),1)),"")</f>
        <v/>
      </c>
      <c r="I21" s="71" t="str">
        <f t="array" ref="I21">IFERROR(INDEX(Content!$C$4:$C$17,SMALL(IF(Content!$J$4:$J$17=Calendar!I20,ROW(Content!$J$4:$J$17)-ROW(INDEX(Content!$J$4:$J$17,1,1))+1),1)),"")</f>
        <v/>
      </c>
      <c r="J21" s="55" t="str">
        <f t="array" ref="J21">IFERROR(INDEX(Content!$D$4:$D$17,SMALL(IF(Content!$J$4:$J$17=Calendar!I20,ROW(Content!$J$4:$J$17)-ROW(INDEX(Content!$J$4:$J$17,1,1))+1),1)),"")</f>
        <v/>
      </c>
      <c r="K21" s="71" t="str">
        <f t="array" ref="K21">IFERROR(INDEX(Content!$C$4:$C$17,SMALL(IF(Content!$J$4:$J$17=Calendar!K20,ROW(Content!$J$4:$J$17)-ROW(INDEX(Content!$J$4:$J$17,1,1))+1),1)),"")</f>
        <v/>
      </c>
      <c r="L21" s="55" t="str">
        <f t="array" ref="L21">IFERROR(INDEX(Content!$D$4:$D$17,SMALL(IF(Content!$J$4:$J$17=Calendar!K20,ROW(Content!$J$4:$J$17)-ROW(INDEX(Content!$J$4:$J$17,1,1))+1),1)),"")</f>
        <v/>
      </c>
      <c r="M21" s="71" t="str">
        <f t="array" ref="M21">IFERROR(INDEX(Content!$C$4:$C$17,SMALL(IF(Content!$J$4:$J$17=Calendar!M20,ROW(Content!$J$4:$J$17)-ROW(INDEX(Content!$J$4:$J$17,1,1))+1),1)),"")</f>
        <v/>
      </c>
      <c r="N21" s="55" t="str">
        <f t="array" ref="N21">IFERROR(INDEX(Content!$D$4:$D$17,SMALL(IF(Content!$J$4:$J$17=Calendar!M20,ROW(Content!$J$4:$J$17)-ROW(INDEX(Content!$J$4:$J$17,1,1))+1),1)),"")</f>
        <v/>
      </c>
      <c r="P21" s="46" t="str">
        <f>INDEX(status_options,6)</f>
        <v>PUBLISHED</v>
      </c>
    </row>
    <row r="22" spans="1:16" s="25" customFormat="1" ht="21.75" customHeight="1" x14ac:dyDescent="0.3">
      <c r="A22" s="71" t="str">
        <f t="array" ref="A22">IFERROR(INDEX(Content!$C$4:$C$17,SMALL(IF(Content!$J$4:$J$17=Calendar!A20,ROW(Content!$J$4:$J$17)-ROW(INDEX(Content!$J$4:$J$17,1,1))+1),2)),"")</f>
        <v/>
      </c>
      <c r="B22" s="55" t="str">
        <f t="array" ref="B22">IFERROR(INDEX(Content!$D$4:$D$17,SMALL(IF(Content!$J$4:$J$17=Calendar!A20,ROW(Content!$J$4:$J$17)-ROW(INDEX(Content!$J$4:$J$17,1,1))+1),2)),"")</f>
        <v/>
      </c>
      <c r="C22" s="71" t="str">
        <f t="array" ref="C22">IFERROR(INDEX(Content!$C$4:$C$17,SMALL(IF(Content!$J$4:$J$17=Calendar!C20,ROW(Content!$J$4:$J$17)-ROW(INDEX(Content!$J$4:$J$17,1,1))+1),2)),"")</f>
        <v/>
      </c>
      <c r="D22" s="55" t="str">
        <f t="array" ref="D22">IFERROR(INDEX(Content!$D$4:$D$17,SMALL(IF(Content!$J$4:$J$17=Calendar!C20,ROW(Content!$J$4:$J$17)-ROW(INDEX(Content!$J$4:$J$17,1,1))+1),2)),"")</f>
        <v/>
      </c>
      <c r="E22" s="71" t="str">
        <f t="array" ref="E22">IFERROR(INDEX(Content!$C$4:$C$17,SMALL(IF(Content!$J$4:$J$17=Calendar!E20,ROW(Content!$J$4:$J$17)-ROW(INDEX(Content!$J$4:$J$17,1,1))+1),2)),"")</f>
        <v/>
      </c>
      <c r="F22" s="55" t="str">
        <f t="array" ref="F22">IFERROR(INDEX(Content!$D$4:$D$17,SMALL(IF(Content!$J$4:$J$17=Calendar!E20,ROW(Content!$J$4:$J$17)-ROW(INDEX(Content!$J$4:$J$17,1,1))+1),2)),"")</f>
        <v/>
      </c>
      <c r="G22" s="71" t="str">
        <f t="array" ref="G22">IFERROR(INDEX(Content!$C$4:$C$17,SMALL(IF(Content!$J$4:$J$17=Calendar!G20,ROW(Content!$J$4:$J$17)-ROW(INDEX(Content!$J$4:$J$17,1,1))+1),2)),"")</f>
        <v/>
      </c>
      <c r="H22" s="55" t="str">
        <f t="array" ref="H22">IFERROR(INDEX(Content!$D$4:$D$17,SMALL(IF(Content!$J$4:$J$17=Calendar!G20,ROW(Content!$J$4:$J$17)-ROW(INDEX(Content!$J$4:$J$17,1,1))+1),2)),"")</f>
        <v/>
      </c>
      <c r="I22" s="71" t="str">
        <f t="array" ref="I22">IFERROR(INDEX(Content!$C$4:$C$17,SMALL(IF(Content!$J$4:$J$17=Calendar!I20,ROW(Content!$J$4:$J$17)-ROW(INDEX(Content!$J$4:$J$17,1,1))+1),2)),"")</f>
        <v/>
      </c>
      <c r="J22" s="55" t="str">
        <f t="array" ref="J22">IFERROR(INDEX(Content!$D$4:$D$17,SMALL(IF(Content!$J$4:$J$17=Calendar!I20,ROW(Content!$J$4:$J$17)-ROW(INDEX(Content!$J$4:$J$17,1,1))+1),2)),"")</f>
        <v/>
      </c>
      <c r="K22" s="71" t="str">
        <f t="array" ref="K22">IFERROR(INDEX(Content!$C$4:$C$17,SMALL(IF(Content!$J$4:$J$17=Calendar!K20,ROW(Content!$J$4:$J$17)-ROW(INDEX(Content!$J$4:$J$17,1,1))+1),2)),"")</f>
        <v/>
      </c>
      <c r="L22" s="55" t="str">
        <f t="array" ref="L22">IFERROR(INDEX(Content!$D$4:$D$17,SMALL(IF(Content!$J$4:$J$17=Calendar!K20,ROW(Content!$J$4:$J$17)-ROW(INDEX(Content!$J$4:$J$17,1,1))+1),2)),"")</f>
        <v/>
      </c>
      <c r="M22" s="71" t="str">
        <f t="array" ref="M22">IFERROR(INDEX(Content!$C$4:$C$17,SMALL(IF(Content!$J$4:$J$17=Calendar!M20,ROW(Content!$J$4:$J$17)-ROW(INDEX(Content!$J$4:$J$17,1,1))+1),2)),"")</f>
        <v/>
      </c>
      <c r="N22" s="55" t="str">
        <f t="array" ref="N22">IFERROR(INDEX(Content!$D$4:$D$17,SMALL(IF(Content!$J$4:$J$17=Calendar!M20,ROW(Content!$J$4:$J$17)-ROW(INDEX(Content!$J$4:$J$17,1,1))+1),2)),"")</f>
        <v/>
      </c>
    </row>
    <row r="23" spans="1:16" s="25" customFormat="1" ht="21.75" customHeight="1" x14ac:dyDescent="0.3">
      <c r="A23" s="71" t="str">
        <f t="array" ref="A23">IFERROR(INDEX(Content!$C$4:$C$17,SMALL(IF(Content!$J$4:$J$17=Calendar!A20,ROW(Content!$J$4:$J$17)-ROW(INDEX(Content!$J$4:$J$17,1,1))+1),3)),"")</f>
        <v/>
      </c>
      <c r="B23" s="55" t="str">
        <f t="array" ref="B23">IFERROR(INDEX(Content!$D$4:$D$17,SMALL(IF(Content!$J$4:$J$17=Calendar!A20,ROW(Content!$J$4:$J$17)-ROW(INDEX(Content!$J$4:$J$17,1,1))+1),3)),"")</f>
        <v/>
      </c>
      <c r="C23" s="71" t="str">
        <f t="array" ref="C23">IFERROR(INDEX(Content!$C$4:$C$17,SMALL(IF(Content!$J$4:$J$17=Calendar!C20,ROW(Content!$J$4:$J$17)-ROW(INDEX(Content!$J$4:$J$17,1,1))+1),3)),"")</f>
        <v/>
      </c>
      <c r="D23" s="55" t="str">
        <f t="array" ref="D23">IFERROR(INDEX(Content!$D$4:$D$17,SMALL(IF(Content!$J$4:$J$17=Calendar!C20,ROW(Content!$J$4:$J$17)-ROW(INDEX(Content!$J$4:$J$17,1,1))+1),3)),"")</f>
        <v/>
      </c>
      <c r="E23" s="71" t="str">
        <f t="array" ref="E23">IFERROR(INDEX(Content!$C$4:$C$17,SMALL(IF(Content!$J$4:$J$17=Calendar!E20,ROW(Content!$J$4:$J$17)-ROW(INDEX(Content!$J$4:$J$17,1,1))+1),3)),"")</f>
        <v/>
      </c>
      <c r="F23" s="55" t="str">
        <f t="array" ref="F23">IFERROR(INDEX(Content!$D$4:$D$17,SMALL(IF(Content!$J$4:$J$17=Calendar!E20,ROW(Content!$J$4:$J$17)-ROW(INDEX(Content!$J$4:$J$17,1,1))+1),3)),"")</f>
        <v/>
      </c>
      <c r="G23" s="71" t="str">
        <f t="array" ref="G23">IFERROR(INDEX(Content!$C$4:$C$17,SMALL(IF(Content!$J$4:$J$17=Calendar!G20,ROW(Content!$J$4:$J$17)-ROW(INDEX(Content!$J$4:$J$17,1,1))+1),3)),"")</f>
        <v/>
      </c>
      <c r="H23" s="55" t="str">
        <f t="array" ref="H23">IFERROR(INDEX(Content!$D$4:$D$17,SMALL(IF(Content!$J$4:$J$17=Calendar!G20,ROW(Content!$J$4:$J$17)-ROW(INDEX(Content!$J$4:$J$17,1,1))+1),3)),"")</f>
        <v/>
      </c>
      <c r="I23" s="71" t="str">
        <f t="array" ref="I23">IFERROR(INDEX(Content!$C$4:$C$17,SMALL(IF(Content!$J$4:$J$17=Calendar!I20,ROW(Content!$J$4:$J$17)-ROW(INDEX(Content!$J$4:$J$17,1,1))+1),3)),"")</f>
        <v/>
      </c>
      <c r="J23" s="55" t="str">
        <f t="array" ref="J23">IFERROR(INDEX(Content!$D$4:$D$17,SMALL(IF(Content!$J$4:$J$17=Calendar!I20,ROW(Content!$J$4:$J$17)-ROW(INDEX(Content!$J$4:$J$17,1,1))+1),3)),"")</f>
        <v/>
      </c>
      <c r="K23" s="71" t="str">
        <f t="array" ref="K23">IFERROR(INDEX(Content!$C$4:$C$17,SMALL(IF(Content!$J$4:$J$17=Calendar!K20,ROW(Content!$J$4:$J$17)-ROW(INDEX(Content!$J$4:$J$17,1,1))+1),3)),"")</f>
        <v/>
      </c>
      <c r="L23" s="55" t="str">
        <f t="array" ref="L23">IFERROR(INDEX(Content!$D$4:$D$17,SMALL(IF(Content!$J$4:$J$17=Calendar!K20,ROW(Content!$J$4:$J$17)-ROW(INDEX(Content!$J$4:$J$17,1,1))+1),3)),"")</f>
        <v/>
      </c>
      <c r="M23" s="71" t="str">
        <f t="array" ref="M23">IFERROR(INDEX(Content!$C$4:$C$17,SMALL(IF(Content!$J$4:$J$17=Calendar!M20,ROW(Content!$J$4:$J$17)-ROW(INDEX(Content!$J$4:$J$17,1,1))+1),3)),"")</f>
        <v/>
      </c>
      <c r="N23" s="55" t="str">
        <f t="array" ref="N23">IFERROR(INDEX(Content!$D$4:$D$17,SMALL(IF(Content!$J$4:$J$17=Calendar!M20,ROW(Content!$J$4:$J$17)-ROW(INDEX(Content!$J$4:$J$17,1,1))+1),3)),"")</f>
        <v/>
      </c>
    </row>
    <row r="24" spans="1:16" s="25" customFormat="1" ht="21.75" customHeight="1" x14ac:dyDescent="0.3">
      <c r="A24" s="73">
        <f>M20+1</f>
        <v>43982</v>
      </c>
      <c r="B24" s="79" t="str">
        <f ca="1">IFERROR(VLOOKUP(A24,Settings!$A$45:$C$94,3,FALSE),"")</f>
        <v/>
      </c>
      <c r="C24" s="73">
        <f t="shared" ref="C24" si="18">A24+1</f>
        <v>43983</v>
      </c>
      <c r="D24" s="79" t="str">
        <f ca="1">IFERROR(VLOOKUP(C24,Settings!$A$45:$C$94,3,FALSE),"")</f>
        <v/>
      </c>
      <c r="E24" s="73">
        <f t="shared" ref="E24" si="19">C24+1</f>
        <v>43984</v>
      </c>
      <c r="F24" s="79" t="str">
        <f ca="1">IFERROR(VLOOKUP(E24,Settings!$A$45:$C$94,3,FALSE),"")</f>
        <v/>
      </c>
      <c r="G24" s="73">
        <f t="shared" ref="G24" si="20">E24+1</f>
        <v>43985</v>
      </c>
      <c r="H24" s="79" t="str">
        <f ca="1">IFERROR(VLOOKUP(G24,Settings!$A$45:$C$94,3,FALSE),"")</f>
        <v/>
      </c>
      <c r="I24" s="73">
        <f t="shared" ref="I24" si="21">G24+1</f>
        <v>43986</v>
      </c>
      <c r="J24" s="79" t="str">
        <f ca="1">IFERROR(VLOOKUP(I24,Settings!$A$45:$C$94,3,FALSE),"")</f>
        <v/>
      </c>
      <c r="K24" s="73">
        <f t="shared" ref="K24" si="22">I24+1</f>
        <v>43987</v>
      </c>
      <c r="L24" s="79" t="str">
        <f ca="1">IFERROR(VLOOKUP(K24,Settings!$A$45:$C$94,3,FALSE),"")</f>
        <v/>
      </c>
      <c r="M24" s="73">
        <f t="shared" ref="M24" si="23">K24+1</f>
        <v>43988</v>
      </c>
      <c r="N24" s="79" t="str">
        <f ca="1">IFERROR(VLOOKUP(M24,Settings!$A$45:$C$94,3,FALSE),"")</f>
        <v/>
      </c>
    </row>
    <row r="25" spans="1:16" s="25" customFormat="1" ht="21.75" customHeight="1" x14ac:dyDescent="0.3">
      <c r="A25" s="71" t="str">
        <f t="array" ref="A25">IFERROR(INDEX(Content!$C$4:$C$17,SMALL(IF(Content!$J$4:$J$17=Calendar!A24,ROW(Content!$J$4:$J$17)-ROW(INDEX(Content!$J$4:$J$17,1,1))+1),1)),"")</f>
        <v/>
      </c>
      <c r="B25" s="55" t="str">
        <f t="array" ref="B25">IFERROR(INDEX(Content!$D$4:$D$17,SMALL(IF(Content!$J$4:$J$17=Calendar!A24,ROW(Content!$J$4:$J$17)-ROW(INDEX(Content!$J$4:$J$17,1,1))+1),1)),"")</f>
        <v/>
      </c>
      <c r="C25" s="71" t="str">
        <f t="array" ref="C25">IFERROR(INDEX(Content!$C$4:$C$17,SMALL(IF(Content!$J$4:$J$17=Calendar!C24,ROW(Content!$J$4:$J$17)-ROW(INDEX(Content!$J$4:$J$17,1,1))+1),1)),"")</f>
        <v/>
      </c>
      <c r="D25" s="55" t="str">
        <f t="array" ref="D25">IFERROR(INDEX(Content!$D$4:$D$17,SMALL(IF(Content!$J$4:$J$17=Calendar!C24,ROW(Content!$J$4:$J$17)-ROW(INDEX(Content!$J$4:$J$17,1,1))+1),1)),"")</f>
        <v/>
      </c>
      <c r="E25" s="71" t="str">
        <f t="array" ref="E25">IFERROR(INDEX(Content!$C$4:$C$17,SMALL(IF(Content!$J$4:$J$17=Calendar!E24,ROW(Content!$J$4:$J$17)-ROW(INDEX(Content!$J$4:$J$17,1,1))+1),1)),"")</f>
        <v/>
      </c>
      <c r="F25" s="55" t="str">
        <f t="array" ref="F25">IFERROR(INDEX(Content!$D$4:$D$17,SMALL(IF(Content!$J$4:$J$17=Calendar!E24,ROW(Content!$J$4:$J$17)-ROW(INDEX(Content!$J$4:$J$17,1,1))+1),1)),"")</f>
        <v/>
      </c>
      <c r="G25" s="71" t="str">
        <f t="array" ref="G25">IFERROR(INDEX(Content!$C$4:$C$17,SMALL(IF(Content!$J$4:$J$17=Calendar!G24,ROW(Content!$J$4:$J$17)-ROW(INDEX(Content!$J$4:$J$17,1,1))+1),1)),"")</f>
        <v/>
      </c>
      <c r="H25" s="55" t="str">
        <f t="array" ref="H25">IFERROR(INDEX(Content!$D$4:$D$17,SMALL(IF(Content!$J$4:$J$17=Calendar!G24,ROW(Content!$J$4:$J$17)-ROW(INDEX(Content!$J$4:$J$17,1,1))+1),1)),"")</f>
        <v/>
      </c>
      <c r="I25" s="71" t="str">
        <f t="array" ref="I25">IFERROR(INDEX(Content!$C$4:$C$17,SMALL(IF(Content!$J$4:$J$17=Calendar!I24,ROW(Content!$J$4:$J$17)-ROW(INDEX(Content!$J$4:$J$17,1,1))+1),1)),"")</f>
        <v/>
      </c>
      <c r="J25" s="55" t="str">
        <f t="array" ref="J25">IFERROR(INDEX(Content!$D$4:$D$17,SMALL(IF(Content!$J$4:$J$17=Calendar!I24,ROW(Content!$J$4:$J$17)-ROW(INDEX(Content!$J$4:$J$17,1,1))+1),1)),"")</f>
        <v/>
      </c>
      <c r="K25" s="71" t="str">
        <f t="array" ref="K25">IFERROR(INDEX(Content!$C$4:$C$17,SMALL(IF(Content!$J$4:$J$17=Calendar!K24,ROW(Content!$J$4:$J$17)-ROW(INDEX(Content!$J$4:$J$17,1,1))+1),1)),"")</f>
        <v/>
      </c>
      <c r="L25" s="55" t="str">
        <f t="array" ref="L25">IFERROR(INDEX(Content!$D$4:$D$17,SMALL(IF(Content!$J$4:$J$17=Calendar!K24,ROW(Content!$J$4:$J$17)-ROW(INDEX(Content!$J$4:$J$17,1,1))+1),1)),"")</f>
        <v/>
      </c>
      <c r="M25" s="71" t="str">
        <f t="array" ref="M25">IFERROR(INDEX(Content!$C$4:$C$17,SMALL(IF(Content!$J$4:$J$17=Calendar!M24,ROW(Content!$J$4:$J$17)-ROW(INDEX(Content!$J$4:$J$17,1,1))+1),1)),"")</f>
        <v/>
      </c>
      <c r="N25" s="55" t="str">
        <f t="array" ref="N25">IFERROR(INDEX(Content!$D$4:$D$17,SMALL(IF(Content!$J$4:$J$17=Calendar!M24,ROW(Content!$J$4:$J$17)-ROW(INDEX(Content!$J$4:$J$17,1,1))+1),1)),"")</f>
        <v/>
      </c>
    </row>
    <row r="26" spans="1:16" s="25" customFormat="1" ht="21.75" customHeight="1" x14ac:dyDescent="0.3">
      <c r="A26" s="71" t="str">
        <f t="array" ref="A26">IFERROR(INDEX(Content!$C$4:$C$17,SMALL(IF(Content!$J$4:$J$17=Calendar!A24,ROW(Content!$J$4:$J$17)-ROW(INDEX(Content!$J$4:$J$17,1,1))+1),2)),"")</f>
        <v/>
      </c>
      <c r="B26" s="55" t="str">
        <f t="array" ref="B26">IFERROR(INDEX(Content!$D$4:$D$17,SMALL(IF(Content!$J$4:$J$17=Calendar!A24,ROW(Content!$J$4:$J$17)-ROW(INDEX(Content!$J$4:$J$17,1,1))+1),2)),"")</f>
        <v/>
      </c>
      <c r="C26" s="71" t="str">
        <f t="array" ref="C26">IFERROR(INDEX(Content!$C$4:$C$17,SMALL(IF(Content!$J$4:$J$17=Calendar!C24,ROW(Content!$J$4:$J$17)-ROW(INDEX(Content!$J$4:$J$17,1,1))+1),2)),"")</f>
        <v/>
      </c>
      <c r="D26" s="55" t="str">
        <f t="array" ref="D26">IFERROR(INDEX(Content!$D$4:$D$17,SMALL(IF(Content!$J$4:$J$17=Calendar!C24,ROW(Content!$J$4:$J$17)-ROW(INDEX(Content!$J$4:$J$17,1,1))+1),2)),"")</f>
        <v/>
      </c>
      <c r="E26" s="71" t="str">
        <f t="array" ref="E26">IFERROR(INDEX(Content!$C$4:$C$17,SMALL(IF(Content!$J$4:$J$17=Calendar!E24,ROW(Content!$J$4:$J$17)-ROW(INDEX(Content!$J$4:$J$17,1,1))+1),2)),"")</f>
        <v/>
      </c>
      <c r="F26" s="55" t="str">
        <f t="array" ref="F26">IFERROR(INDEX(Content!$D$4:$D$17,SMALL(IF(Content!$J$4:$J$17=Calendar!E24,ROW(Content!$J$4:$J$17)-ROW(INDEX(Content!$J$4:$J$17,1,1))+1),2)),"")</f>
        <v/>
      </c>
      <c r="G26" s="71" t="str">
        <f t="array" ref="G26">IFERROR(INDEX(Content!$C$4:$C$17,SMALL(IF(Content!$J$4:$J$17=Calendar!G24,ROW(Content!$J$4:$J$17)-ROW(INDEX(Content!$J$4:$J$17,1,1))+1),2)),"")</f>
        <v/>
      </c>
      <c r="H26" s="55" t="str">
        <f t="array" ref="H26">IFERROR(INDEX(Content!$D$4:$D$17,SMALL(IF(Content!$J$4:$J$17=Calendar!G24,ROW(Content!$J$4:$J$17)-ROW(INDEX(Content!$J$4:$J$17,1,1))+1),2)),"")</f>
        <v/>
      </c>
      <c r="I26" s="71" t="str">
        <f t="array" ref="I26">IFERROR(INDEX(Content!$C$4:$C$17,SMALL(IF(Content!$J$4:$J$17=Calendar!I24,ROW(Content!$J$4:$J$17)-ROW(INDEX(Content!$J$4:$J$17,1,1))+1),2)),"")</f>
        <v/>
      </c>
      <c r="J26" s="55" t="str">
        <f t="array" ref="J26">IFERROR(INDEX(Content!$D$4:$D$17,SMALL(IF(Content!$J$4:$J$17=Calendar!I24,ROW(Content!$J$4:$J$17)-ROW(INDEX(Content!$J$4:$J$17,1,1))+1),2)),"")</f>
        <v/>
      </c>
      <c r="K26" s="71" t="str">
        <f t="array" ref="K26">IFERROR(INDEX(Content!$C$4:$C$17,SMALL(IF(Content!$J$4:$J$17=Calendar!K24,ROW(Content!$J$4:$J$17)-ROW(INDEX(Content!$J$4:$J$17,1,1))+1),2)),"")</f>
        <v/>
      </c>
      <c r="L26" s="55" t="str">
        <f t="array" ref="L26">IFERROR(INDEX(Content!$D$4:$D$17,SMALL(IF(Content!$J$4:$J$17=Calendar!K24,ROW(Content!$J$4:$J$17)-ROW(INDEX(Content!$J$4:$J$17,1,1))+1),2)),"")</f>
        <v/>
      </c>
      <c r="M26" s="71" t="str">
        <f t="array" ref="M26">IFERROR(INDEX(Content!$C$4:$C$17,SMALL(IF(Content!$J$4:$J$17=Calendar!M24,ROW(Content!$J$4:$J$17)-ROW(INDEX(Content!$J$4:$J$17,1,1))+1),2)),"")</f>
        <v/>
      </c>
      <c r="N26" s="55" t="str">
        <f t="array" ref="N26">IFERROR(INDEX(Content!$D$4:$D$17,SMALL(IF(Content!$J$4:$J$17=Calendar!M24,ROW(Content!$J$4:$J$17)-ROW(INDEX(Content!$J$4:$J$17,1,1))+1),2)),"")</f>
        <v/>
      </c>
    </row>
    <row r="27" spans="1:16" s="25" customFormat="1" ht="21.75" customHeight="1" x14ac:dyDescent="0.3">
      <c r="A27" s="72" t="str">
        <f t="array" ref="A27">IFERROR(INDEX(Content!$C$4:$C$17,SMALL(IF(Content!$J$4:$J$17=Calendar!A24,ROW(Content!$J$4:$J$17)-ROW(INDEX(Content!$J$4:$J$17,1,1))+1),3)),"")</f>
        <v/>
      </c>
      <c r="B27" s="56" t="str">
        <f t="array" ref="B27">IFERROR(INDEX(Content!$D$4:$D$17,SMALL(IF(Content!$J$4:$J$17=Calendar!A24,ROW(Content!$J$4:$J$17)-ROW(INDEX(Content!$J$4:$J$17,1,1))+1),3)),"")</f>
        <v/>
      </c>
      <c r="C27" s="72" t="str">
        <f t="array" ref="C27">IFERROR(INDEX(Content!$C$4:$C$17,SMALL(IF(Content!$J$4:$J$17=Calendar!C24,ROW(Content!$J$4:$J$17)-ROW(INDEX(Content!$J$4:$J$17,1,1))+1),3)),"")</f>
        <v/>
      </c>
      <c r="D27" s="56" t="str">
        <f t="array" ref="D27">IFERROR(INDEX(Content!$D$4:$D$17,SMALL(IF(Content!$J$4:$J$17=Calendar!C24,ROW(Content!$J$4:$J$17)-ROW(INDEX(Content!$J$4:$J$17,1,1))+1),3)),"")</f>
        <v/>
      </c>
      <c r="E27" s="72" t="str">
        <f t="array" ref="E27">IFERROR(INDEX(Content!$C$4:$C$17,SMALL(IF(Content!$J$4:$J$17=Calendar!E24,ROW(Content!$J$4:$J$17)-ROW(INDEX(Content!$J$4:$J$17,1,1))+1),3)),"")</f>
        <v/>
      </c>
      <c r="F27" s="56" t="str">
        <f t="array" ref="F27">IFERROR(INDEX(Content!$D$4:$D$17,SMALL(IF(Content!$J$4:$J$17=Calendar!E24,ROW(Content!$J$4:$J$17)-ROW(INDEX(Content!$J$4:$J$17,1,1))+1),3)),"")</f>
        <v/>
      </c>
      <c r="G27" s="72" t="str">
        <f t="array" ref="G27">IFERROR(INDEX(Content!$C$4:$C$17,SMALL(IF(Content!$J$4:$J$17=Calendar!G24,ROW(Content!$J$4:$J$17)-ROW(INDEX(Content!$J$4:$J$17,1,1))+1),3)),"")</f>
        <v/>
      </c>
      <c r="H27" s="56" t="str">
        <f t="array" ref="H27">IFERROR(INDEX(Content!$D$4:$D$17,SMALL(IF(Content!$J$4:$J$17=Calendar!G24,ROW(Content!$J$4:$J$17)-ROW(INDEX(Content!$J$4:$J$17,1,1))+1),3)),"")</f>
        <v/>
      </c>
      <c r="I27" s="72" t="str">
        <f t="array" ref="I27">IFERROR(INDEX(Content!$C$4:$C$17,SMALL(IF(Content!$J$4:$J$17=Calendar!I24,ROW(Content!$J$4:$J$17)-ROW(INDEX(Content!$J$4:$J$17,1,1))+1),3)),"")</f>
        <v/>
      </c>
      <c r="J27" s="56" t="str">
        <f t="array" ref="J27">IFERROR(INDEX(Content!$D$4:$D$17,SMALL(IF(Content!$J$4:$J$17=Calendar!I24,ROW(Content!$J$4:$J$17)-ROW(INDEX(Content!$J$4:$J$17,1,1))+1),3)),"")</f>
        <v/>
      </c>
      <c r="K27" s="72" t="str">
        <f t="array" ref="K27">IFERROR(INDEX(Content!$C$4:$C$17,SMALL(IF(Content!$J$4:$J$17=Calendar!K24,ROW(Content!$J$4:$J$17)-ROW(INDEX(Content!$J$4:$J$17,1,1))+1),3)),"")</f>
        <v/>
      </c>
      <c r="L27" s="56" t="str">
        <f t="array" ref="L27">IFERROR(INDEX(Content!$D$4:$D$17,SMALL(IF(Content!$J$4:$J$17=Calendar!K24,ROW(Content!$J$4:$J$17)-ROW(INDEX(Content!$J$4:$J$17,1,1))+1),3)),"")</f>
        <v/>
      </c>
      <c r="M27" s="72" t="str">
        <f t="array" ref="M27">IFERROR(INDEX(Content!$C$4:$C$17,SMALL(IF(Content!$J$4:$J$17=Calendar!M24,ROW(Content!$J$4:$J$17)-ROW(INDEX(Content!$J$4:$J$17,1,1))+1),3)),"")</f>
        <v/>
      </c>
      <c r="N27" s="56" t="str">
        <f t="array" ref="N27">IFERROR(INDEX(Content!$D$4:$D$17,SMALL(IF(Content!$J$4:$J$17=Calendar!M24,ROW(Content!$J$4:$J$17)-ROW(INDEX(Content!$J$4:$J$17,1,1))+1),3)),"")</f>
        <v/>
      </c>
    </row>
    <row r="29" spans="1:16" s="26" customFormat="1" ht="10" x14ac:dyDescent="0.2"/>
    <row r="30" spans="1:16" s="26" customFormat="1" ht="10.5" customHeight="1" x14ac:dyDescent="0.2"/>
    <row r="31" spans="1:16" s="26" customFormat="1" ht="10.5" customHeight="1" x14ac:dyDescent="0.2"/>
    <row r="32" spans="1:16" s="26" customFormat="1" ht="10.5" customHeight="1" x14ac:dyDescent="0.2"/>
    <row r="33" s="26" customFormat="1" ht="10.5" customHeight="1" x14ac:dyDescent="0.2"/>
    <row r="34" s="26" customFormat="1" ht="10.5" customHeight="1" x14ac:dyDescent="0.2"/>
    <row r="35" s="26" customFormat="1" ht="10.5" customHeight="1" x14ac:dyDescent="0.2"/>
    <row r="36" s="26" customFormat="1" ht="10.5" customHeight="1" x14ac:dyDescent="0.2"/>
    <row r="37" s="26" customFormat="1" ht="10.5" customHeight="1" x14ac:dyDescent="0.2"/>
    <row r="38" s="26" customFormat="1" ht="10" x14ac:dyDescent="0.2"/>
    <row r="39" s="26" customFormat="1" ht="10.5" customHeight="1" x14ac:dyDescent="0.2"/>
    <row r="40" s="26" customFormat="1" ht="10.5" customHeight="1" x14ac:dyDescent="0.2"/>
    <row r="41" s="26" customFormat="1" ht="10.5" customHeight="1" x14ac:dyDescent="0.2"/>
    <row r="42" s="26" customFormat="1" ht="10.5" customHeight="1" x14ac:dyDescent="0.2"/>
    <row r="43" s="26" customFormat="1" ht="10.5" customHeight="1" x14ac:dyDescent="0.2"/>
    <row r="44" s="26" customFormat="1" ht="10.5" customHeight="1" x14ac:dyDescent="0.2"/>
    <row r="45" s="26" customFormat="1" ht="10.5" customHeight="1" x14ac:dyDescent="0.2"/>
    <row r="46" s="26" customFormat="1" ht="10.5" customHeight="1" x14ac:dyDescent="0.2"/>
    <row r="47" s="26" customFormat="1" ht="10" x14ac:dyDescent="0.2"/>
    <row r="48" s="26" customFormat="1" ht="10.5" customHeight="1" x14ac:dyDescent="0.2"/>
    <row r="49" s="26" customFormat="1" ht="10.5" customHeight="1" x14ac:dyDescent="0.2"/>
    <row r="50" s="26" customFormat="1" ht="10.5" customHeight="1" x14ac:dyDescent="0.2"/>
    <row r="51" s="26" customFormat="1" ht="10.5" customHeight="1" x14ac:dyDescent="0.2"/>
    <row r="52" s="26" customFormat="1" ht="10.5" customHeight="1" x14ac:dyDescent="0.2"/>
    <row r="53" s="26" customFormat="1" ht="10.5" customHeight="1" x14ac:dyDescent="0.2"/>
    <row r="54" s="26" customFormat="1" ht="10.5" customHeight="1" x14ac:dyDescent="0.2"/>
  </sheetData>
  <mergeCells count="9">
    <mergeCell ref="K3:L3"/>
    <mergeCell ref="M3:N3"/>
    <mergeCell ref="A1:H1"/>
    <mergeCell ref="I1:N1"/>
    <mergeCell ref="A3:B3"/>
    <mergeCell ref="C3:D3"/>
    <mergeCell ref="E3:F3"/>
    <mergeCell ref="G3:H3"/>
    <mergeCell ref="I3:J3"/>
  </mergeCells>
  <conditionalFormatting sqref="A4:A27 C4:C27 E4:E27 G4:G27 I4:I27 K4:K27 M4:M27">
    <cfRule type="expression" dxfId="7" priority="123">
      <formula>A4=$P$16</formula>
    </cfRule>
    <cfRule type="expression" dxfId="6" priority="124">
      <formula>A4=$P$17</formula>
    </cfRule>
    <cfRule type="expression" dxfId="5" priority="125">
      <formula>A4=$P$18</formula>
    </cfRule>
    <cfRule type="expression" dxfId="4" priority="126">
      <formula>A4=$P$19</formula>
    </cfRule>
    <cfRule type="expression" dxfId="3" priority="127">
      <formula>A4=$P$20</formula>
    </cfRule>
    <cfRule type="expression" dxfId="2" priority="128">
      <formula>A4=$P$21</formula>
    </cfRule>
  </conditionalFormatting>
  <conditionalFormatting sqref="A4 C4 E4 G4 I4 K4 M4 M8 K8 I8 G8 E8 C8 A8 A12 C12 E12 G12 I12 K12 M12 A16 C16 E16 G16 I16 K16 M16 M20 K20 I20 G20 E20 C20 A20 A24 C24 E24 G24 I24 K24 M24">
    <cfRule type="expression" dxfId="1" priority="129">
      <formula>MONTH(A4)&lt;&gt;$Q$11</formula>
    </cfRule>
    <cfRule type="expression" dxfId="0" priority="130">
      <formula>A4=TODAY()</formula>
    </cfRule>
  </conditionalFormatting>
  <dataValidations count="1">
    <dataValidation type="list" allowBlank="1" showInputMessage="1" showErrorMessage="1" sqref="P11" xr:uid="{20A5B030-1EE9-4A08-8805-3F6E42710DAC}">
      <formula1>"January,February,March,April,May,June,July,August,September,October,November,December"</formula1>
    </dataValidation>
  </dataValidations>
  <printOptions horizontalCentered="1"/>
  <pageMargins left="0.35" right="0.35" top="0.25" bottom="0.35" header="0.25" footer="0.25"/>
  <pageSetup orientation="landscape" r:id="rId1"/>
  <headerFooter>
    <oddFooter>&amp;L&amp;8&amp;K01+048https://www.vertex42.com/calendars/content-calendar.html&amp;R&amp;8&amp;K01+047Content Calendar Template © 2020 by Vertex42.com</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C7A8-94F9-4827-8E69-42520BB78AC2}">
  <dimension ref="A1:I29"/>
  <sheetViews>
    <sheetView showGridLines="0" workbookViewId="0">
      <selection activeCell="I1" sqref="F1:I2"/>
    </sheetView>
  </sheetViews>
  <sheetFormatPr defaultRowHeight="15.5" x14ac:dyDescent="0.35"/>
  <cols>
    <col min="1" max="1" width="1.5" style="93" customWidth="1"/>
    <col min="2" max="2" width="23.25" customWidth="1"/>
    <col min="3" max="3" width="9.08203125" customWidth="1"/>
    <col min="4" max="4" width="8.25" customWidth="1"/>
    <col min="5" max="5" width="16.33203125" customWidth="1"/>
    <col min="6" max="6" width="13" customWidth="1"/>
    <col min="7" max="7" width="10" customWidth="1"/>
    <col min="8" max="8" width="3.33203125" customWidth="1"/>
    <col min="9" max="9" width="9" customWidth="1"/>
  </cols>
  <sheetData>
    <row r="1" spans="1:9" ht="29.5" x14ac:dyDescent="0.55000000000000004">
      <c r="B1" s="114" t="s">
        <v>128</v>
      </c>
      <c r="C1" s="70"/>
      <c r="D1" s="70"/>
      <c r="G1" s="92"/>
    </row>
    <row r="2" spans="1:9" x14ac:dyDescent="0.35">
      <c r="G2" s="91"/>
    </row>
    <row r="3" spans="1:9" x14ac:dyDescent="0.35">
      <c r="C3" s="88" t="s">
        <v>141</v>
      </c>
      <c r="D3" s="89">
        <f>COUNTIF(Table1[INCLUDE],"&lt;&gt;")</f>
        <v>4</v>
      </c>
    </row>
    <row r="4" spans="1:9" x14ac:dyDescent="0.35">
      <c r="C4" s="88" t="str">
        <f>"First "&amp;D3&amp;" Hashtags:"</f>
        <v>First 4 Hashtags:</v>
      </c>
      <c r="D4" t="str">
        <f ca="1">_xlfn.TEXTJOIN(" ",TRUE,OFFSET(Table1[[#Headers],[HASHTAG]],1,0,$D$3,1))</f>
        <v>#spreadsheets #vertex42 #msexcel #learnexcel</v>
      </c>
    </row>
    <row r="6" spans="1:9" s="4" customFormat="1" ht="31.5" customHeight="1" x14ac:dyDescent="0.3">
      <c r="A6" s="116"/>
      <c r="B6" s="86" t="s">
        <v>126</v>
      </c>
      <c r="C6" s="86" t="s">
        <v>137</v>
      </c>
      <c r="D6" s="86" t="s">
        <v>136</v>
      </c>
      <c r="E6" s="86" t="s">
        <v>127</v>
      </c>
      <c r="F6" s="86" t="s">
        <v>135</v>
      </c>
      <c r="G6" s="86" t="s">
        <v>140</v>
      </c>
      <c r="I6" s="97" t="s">
        <v>143</v>
      </c>
    </row>
    <row r="7" spans="1:9" s="4" customFormat="1" x14ac:dyDescent="0.3">
      <c r="A7" s="116"/>
      <c r="B7" s="4" t="s">
        <v>129</v>
      </c>
      <c r="C7" s="87" t="s">
        <v>138</v>
      </c>
      <c r="D7" s="87">
        <v>1</v>
      </c>
      <c r="E7" s="87" t="s">
        <v>134</v>
      </c>
      <c r="F7" s="117">
        <v>26727</v>
      </c>
      <c r="G7" s="118" t="str">
        <f t="shared" ref="G7:G25" si="0">HYPERLINK("https://www.instagram.com/explore/tags/"&amp;SUBSTITUTE(B7,"#","")&amp;"/","View")</f>
        <v>View</v>
      </c>
    </row>
    <row r="8" spans="1:9" s="4" customFormat="1" x14ac:dyDescent="0.3">
      <c r="A8" s="116"/>
      <c r="B8" s="4" t="s">
        <v>130</v>
      </c>
      <c r="C8" s="87" t="s">
        <v>138</v>
      </c>
      <c r="D8" s="87">
        <v>2</v>
      </c>
      <c r="E8" s="87" t="s">
        <v>134</v>
      </c>
      <c r="F8" s="117">
        <v>60</v>
      </c>
      <c r="G8" s="118" t="str">
        <f t="shared" si="0"/>
        <v>View</v>
      </c>
    </row>
    <row r="9" spans="1:9" s="4" customFormat="1" x14ac:dyDescent="0.3">
      <c r="A9" s="116"/>
      <c r="B9" s="4" t="s">
        <v>131</v>
      </c>
      <c r="C9" s="87" t="s">
        <v>138</v>
      </c>
      <c r="D9" s="87">
        <v>3</v>
      </c>
      <c r="E9" s="87" t="s">
        <v>134</v>
      </c>
      <c r="F9" s="117">
        <v>12955</v>
      </c>
      <c r="G9" s="118" t="str">
        <f t="shared" si="0"/>
        <v>View</v>
      </c>
    </row>
    <row r="10" spans="1:9" s="4" customFormat="1" x14ac:dyDescent="0.3">
      <c r="A10" s="116"/>
      <c r="B10" s="4" t="s">
        <v>133</v>
      </c>
      <c r="C10" s="87" t="s">
        <v>138</v>
      </c>
      <c r="D10" s="87">
        <v>5</v>
      </c>
      <c r="E10" s="87" t="s">
        <v>134</v>
      </c>
      <c r="F10" s="117">
        <v>1426</v>
      </c>
      <c r="G10" s="118" t="str">
        <f t="shared" si="0"/>
        <v>View</v>
      </c>
    </row>
    <row r="11" spans="1:9" s="4" customFormat="1" x14ac:dyDescent="0.3">
      <c r="A11" s="116"/>
      <c r="B11" s="4" t="s">
        <v>132</v>
      </c>
      <c r="C11" s="87"/>
      <c r="D11" s="87">
        <v>4</v>
      </c>
      <c r="E11" s="87" t="s">
        <v>134</v>
      </c>
      <c r="F11" s="117">
        <v>527</v>
      </c>
      <c r="G11" s="118" t="str">
        <f t="shared" si="0"/>
        <v>View</v>
      </c>
    </row>
    <row r="12" spans="1:9" s="4" customFormat="1" x14ac:dyDescent="0.3">
      <c r="A12" s="116"/>
      <c r="C12" s="87"/>
      <c r="D12" s="87"/>
      <c r="E12" s="87"/>
      <c r="F12" s="117"/>
      <c r="G12" s="118" t="str">
        <f t="shared" si="0"/>
        <v>View</v>
      </c>
    </row>
    <row r="13" spans="1:9" s="4" customFormat="1" x14ac:dyDescent="0.3">
      <c r="A13" s="116"/>
      <c r="C13" s="87"/>
      <c r="D13" s="87"/>
      <c r="E13" s="87"/>
      <c r="F13" s="117"/>
      <c r="G13" s="118" t="str">
        <f t="shared" si="0"/>
        <v>View</v>
      </c>
    </row>
    <row r="14" spans="1:9" s="4" customFormat="1" x14ac:dyDescent="0.3">
      <c r="A14" s="116"/>
      <c r="C14" s="87"/>
      <c r="D14" s="87"/>
      <c r="E14" s="87"/>
      <c r="F14" s="117"/>
      <c r="G14" s="118" t="str">
        <f t="shared" si="0"/>
        <v>View</v>
      </c>
    </row>
    <row r="15" spans="1:9" s="4" customFormat="1" x14ac:dyDescent="0.3">
      <c r="A15" s="116"/>
      <c r="C15" s="87"/>
      <c r="D15" s="87"/>
      <c r="E15" s="87"/>
      <c r="F15" s="117"/>
      <c r="G15" s="118" t="str">
        <f t="shared" si="0"/>
        <v>View</v>
      </c>
    </row>
    <row r="16" spans="1:9" s="4" customFormat="1" x14ac:dyDescent="0.3">
      <c r="A16" s="116"/>
      <c r="C16" s="87"/>
      <c r="D16" s="87"/>
      <c r="E16" s="87"/>
      <c r="F16" s="117"/>
      <c r="G16" s="118" t="str">
        <f t="shared" si="0"/>
        <v>View</v>
      </c>
    </row>
    <row r="17" spans="1:9" s="4" customFormat="1" x14ac:dyDescent="0.3">
      <c r="A17" s="116"/>
      <c r="C17" s="87"/>
      <c r="D17" s="87"/>
      <c r="E17" s="87"/>
      <c r="F17" s="117"/>
      <c r="G17" s="118" t="str">
        <f t="shared" si="0"/>
        <v>View</v>
      </c>
    </row>
    <row r="18" spans="1:9" s="4" customFormat="1" x14ac:dyDescent="0.3">
      <c r="A18" s="116"/>
      <c r="C18" s="87"/>
      <c r="D18" s="87"/>
      <c r="E18" s="87"/>
      <c r="F18" s="117"/>
      <c r="G18" s="118" t="str">
        <f t="shared" si="0"/>
        <v>View</v>
      </c>
    </row>
    <row r="19" spans="1:9" s="4" customFormat="1" x14ac:dyDescent="0.3">
      <c r="A19" s="116"/>
      <c r="C19" s="87"/>
      <c r="D19" s="87"/>
      <c r="E19" s="87"/>
      <c r="F19" s="117"/>
      <c r="G19" s="118" t="str">
        <f t="shared" si="0"/>
        <v>View</v>
      </c>
    </row>
    <row r="20" spans="1:9" s="4" customFormat="1" x14ac:dyDescent="0.3">
      <c r="A20" s="116"/>
      <c r="C20" s="87"/>
      <c r="D20" s="87"/>
      <c r="E20" s="87"/>
      <c r="F20" s="117"/>
      <c r="G20" s="118" t="str">
        <f t="shared" si="0"/>
        <v>View</v>
      </c>
    </row>
    <row r="21" spans="1:9" s="4" customFormat="1" x14ac:dyDescent="0.3">
      <c r="A21" s="116"/>
      <c r="C21" s="87"/>
      <c r="D21" s="87"/>
      <c r="E21" s="87"/>
      <c r="F21" s="117"/>
      <c r="G21" s="118" t="str">
        <f t="shared" si="0"/>
        <v>View</v>
      </c>
    </row>
    <row r="22" spans="1:9" s="4" customFormat="1" x14ac:dyDescent="0.3">
      <c r="A22" s="116"/>
      <c r="C22" s="87"/>
      <c r="D22" s="87"/>
      <c r="E22" s="87"/>
      <c r="F22" s="117"/>
      <c r="G22" s="118" t="str">
        <f t="shared" si="0"/>
        <v>View</v>
      </c>
    </row>
    <row r="23" spans="1:9" s="4" customFormat="1" x14ac:dyDescent="0.3">
      <c r="A23" s="116"/>
      <c r="C23" s="87"/>
      <c r="D23" s="87"/>
      <c r="E23" s="87"/>
      <c r="F23" s="117"/>
      <c r="G23" s="118" t="str">
        <f t="shared" si="0"/>
        <v>View</v>
      </c>
    </row>
    <row r="24" spans="1:9" s="4" customFormat="1" x14ac:dyDescent="0.3">
      <c r="A24" s="116"/>
      <c r="C24" s="87"/>
      <c r="D24" s="87"/>
      <c r="E24" s="87"/>
      <c r="F24" s="117"/>
      <c r="G24" s="118" t="str">
        <f t="shared" si="0"/>
        <v>View</v>
      </c>
    </row>
    <row r="25" spans="1:9" s="4" customFormat="1" x14ac:dyDescent="0.3">
      <c r="A25" s="116"/>
      <c r="C25" s="87"/>
      <c r="D25" s="87"/>
      <c r="E25" s="87"/>
      <c r="F25" s="117"/>
      <c r="G25" s="118" t="str">
        <f t="shared" si="0"/>
        <v>View</v>
      </c>
      <c r="I25" s="97" t="s">
        <v>142</v>
      </c>
    </row>
    <row r="26" spans="1:9" s="4" customFormat="1" x14ac:dyDescent="0.3">
      <c r="A26" s="116"/>
    </row>
    <row r="27" spans="1:9" s="4" customFormat="1" x14ac:dyDescent="0.3">
      <c r="A27" s="116"/>
    </row>
    <row r="28" spans="1:9" s="4" customFormat="1" x14ac:dyDescent="0.3">
      <c r="A28" s="116"/>
    </row>
    <row r="29" spans="1:9" s="4" customFormat="1" x14ac:dyDescent="0.3">
      <c r="A29" s="116"/>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F442A-3F47-406F-B4BE-93AF44484A9D}">
  <dimension ref="A1:E94"/>
  <sheetViews>
    <sheetView showGridLines="0" topLeftCell="A11" workbookViewId="0">
      <selection activeCell="F1" sqref="E1:F2"/>
    </sheetView>
  </sheetViews>
  <sheetFormatPr defaultColWidth="9" defaultRowHeight="14" x14ac:dyDescent="0.3"/>
  <cols>
    <col min="1" max="1" width="18.5" style="4" customWidth="1"/>
    <col min="2" max="2" width="6" style="4" customWidth="1"/>
    <col min="3" max="3" width="33.75" style="4" customWidth="1"/>
    <col min="4" max="4" width="9" style="4"/>
    <col min="5" max="5" width="34.83203125" style="97" customWidth="1"/>
    <col min="6" max="16384" width="9" style="4"/>
  </cols>
  <sheetData>
    <row r="1" spans="1:5" ht="33" customHeight="1" x14ac:dyDescent="0.3">
      <c r="A1" s="115" t="s">
        <v>144</v>
      </c>
      <c r="B1" s="27"/>
      <c r="C1" s="27"/>
      <c r="D1" s="27"/>
      <c r="E1" s="27"/>
    </row>
    <row r="2" spans="1:5" x14ac:dyDescent="0.3">
      <c r="E2" s="53"/>
    </row>
    <row r="4" spans="1:5" ht="22.5" customHeight="1" x14ac:dyDescent="0.3">
      <c r="A4" s="95" t="s">
        <v>34</v>
      </c>
      <c r="B4" s="95"/>
      <c r="C4" s="96"/>
    </row>
    <row r="5" spans="1:5" x14ac:dyDescent="0.3">
      <c r="A5" s="98" t="s">
        <v>41</v>
      </c>
      <c r="B5" s="99"/>
      <c r="C5" s="97" t="s">
        <v>66</v>
      </c>
    </row>
    <row r="6" spans="1:5" x14ac:dyDescent="0.3">
      <c r="A6" s="98" t="s">
        <v>37</v>
      </c>
      <c r="B6" s="100"/>
      <c r="C6" s="97"/>
    </row>
    <row r="7" spans="1:5" x14ac:dyDescent="0.3">
      <c r="A7" s="98" t="s">
        <v>42</v>
      </c>
      <c r="B7" s="101"/>
    </row>
    <row r="8" spans="1:5" x14ac:dyDescent="0.3">
      <c r="A8" s="98" t="s">
        <v>36</v>
      </c>
      <c r="B8" s="102"/>
    </row>
    <row r="9" spans="1:5" x14ac:dyDescent="0.3">
      <c r="A9" s="98" t="s">
        <v>39</v>
      </c>
      <c r="B9" s="103"/>
    </row>
    <row r="10" spans="1:5" x14ac:dyDescent="0.3">
      <c r="A10" s="98" t="s">
        <v>38</v>
      </c>
      <c r="B10" s="104"/>
      <c r="C10" s="97" t="s">
        <v>65</v>
      </c>
    </row>
    <row r="13" spans="1:5" ht="22.5" customHeight="1" x14ac:dyDescent="0.3">
      <c r="A13" s="95" t="s">
        <v>69</v>
      </c>
      <c r="B13" s="95"/>
      <c r="C13" s="96"/>
    </row>
    <row r="14" spans="1:5" x14ac:dyDescent="0.3">
      <c r="A14" s="105" t="s">
        <v>70</v>
      </c>
      <c r="C14" s="97" t="s">
        <v>76</v>
      </c>
    </row>
    <row r="15" spans="1:5" x14ac:dyDescent="0.3">
      <c r="A15" s="106" t="s">
        <v>71</v>
      </c>
    </row>
    <row r="16" spans="1:5" x14ac:dyDescent="0.3">
      <c r="A16" s="107" t="s">
        <v>72</v>
      </c>
    </row>
    <row r="19" spans="1:5" ht="22.5" customHeight="1" x14ac:dyDescent="0.3">
      <c r="A19" s="95" t="s">
        <v>51</v>
      </c>
      <c r="B19" s="95"/>
      <c r="C19" s="96"/>
    </row>
    <row r="20" spans="1:5" x14ac:dyDescent="0.3">
      <c r="A20" s="98" t="s">
        <v>52</v>
      </c>
    </row>
    <row r="21" spans="1:5" x14ac:dyDescent="0.3">
      <c r="A21" s="98" t="s">
        <v>53</v>
      </c>
    </row>
    <row r="22" spans="1:5" x14ac:dyDescent="0.3">
      <c r="A22" s="98" t="s">
        <v>54</v>
      </c>
    </row>
    <row r="23" spans="1:5" x14ac:dyDescent="0.3">
      <c r="A23" s="98" t="s">
        <v>55</v>
      </c>
    </row>
    <row r="24" spans="1:5" x14ac:dyDescent="0.3">
      <c r="A24" s="98"/>
    </row>
    <row r="25" spans="1:5" x14ac:dyDescent="0.3">
      <c r="A25" s="98"/>
    </row>
    <row r="26" spans="1:5" x14ac:dyDescent="0.3">
      <c r="A26" s="98"/>
    </row>
    <row r="27" spans="1:5" x14ac:dyDescent="0.3">
      <c r="A27" s="98"/>
    </row>
    <row r="28" spans="1:5" x14ac:dyDescent="0.3">
      <c r="A28" s="98"/>
    </row>
    <row r="29" spans="1:5" x14ac:dyDescent="0.3">
      <c r="A29" s="98"/>
      <c r="C29" s="97" t="s">
        <v>35</v>
      </c>
    </row>
    <row r="32" spans="1:5" ht="22.5" customHeight="1" x14ac:dyDescent="0.3">
      <c r="A32" s="95" t="s">
        <v>14</v>
      </c>
      <c r="B32" s="95"/>
      <c r="C32" s="108" t="str">
        <f>_xlfn.CONCAT(B34:B40)</f>
        <v>0000011</v>
      </c>
      <c r="E32" s="4"/>
    </row>
    <row r="33" spans="1:5" x14ac:dyDescent="0.3">
      <c r="A33" s="9" t="s">
        <v>120</v>
      </c>
      <c r="B33" s="11" t="s">
        <v>121</v>
      </c>
      <c r="E33" s="4"/>
    </row>
    <row r="34" spans="1:5" x14ac:dyDescent="0.3">
      <c r="A34" s="9" t="s">
        <v>15</v>
      </c>
      <c r="B34" s="11">
        <v>0</v>
      </c>
      <c r="C34" s="97" t="s">
        <v>20</v>
      </c>
      <c r="E34" s="4"/>
    </row>
    <row r="35" spans="1:5" x14ac:dyDescent="0.3">
      <c r="A35" s="9" t="s">
        <v>16</v>
      </c>
      <c r="B35" s="11">
        <v>0</v>
      </c>
      <c r="E35" s="4"/>
    </row>
    <row r="36" spans="1:5" x14ac:dyDescent="0.3">
      <c r="A36" s="9" t="s">
        <v>17</v>
      </c>
      <c r="B36" s="11">
        <v>0</v>
      </c>
      <c r="E36" s="4"/>
    </row>
    <row r="37" spans="1:5" x14ac:dyDescent="0.3">
      <c r="A37" s="9" t="s">
        <v>18</v>
      </c>
      <c r="B37" s="11">
        <v>0</v>
      </c>
      <c r="E37" s="4"/>
    </row>
    <row r="38" spans="1:5" x14ac:dyDescent="0.3">
      <c r="A38" s="9" t="s">
        <v>19</v>
      </c>
      <c r="B38" s="11">
        <v>0</v>
      </c>
      <c r="E38" s="4"/>
    </row>
    <row r="39" spans="1:5" x14ac:dyDescent="0.3">
      <c r="A39" s="9" t="s">
        <v>12</v>
      </c>
      <c r="B39" s="11">
        <v>1</v>
      </c>
      <c r="E39" s="4"/>
    </row>
    <row r="40" spans="1:5" x14ac:dyDescent="0.3">
      <c r="A40" s="9" t="s">
        <v>8</v>
      </c>
      <c r="B40" s="11">
        <v>1</v>
      </c>
      <c r="E40" s="4"/>
    </row>
    <row r="43" spans="1:5" x14ac:dyDescent="0.3">
      <c r="A43" s="109" t="s">
        <v>23</v>
      </c>
      <c r="B43" s="87">
        <f>Calendar!P9</f>
        <v>2020</v>
      </c>
      <c r="E43" s="4"/>
    </row>
    <row r="44" spans="1:5" ht="22.5" customHeight="1" x14ac:dyDescent="0.3">
      <c r="A44" s="95" t="s">
        <v>80</v>
      </c>
      <c r="B44" s="95"/>
      <c r="C44" s="96"/>
      <c r="E44" s="4"/>
    </row>
    <row r="45" spans="1:5" ht="22.5" customHeight="1" x14ac:dyDescent="0.3">
      <c r="A45" s="19" t="s">
        <v>6</v>
      </c>
      <c r="B45" s="19"/>
      <c r="C45" s="110" t="s">
        <v>7</v>
      </c>
      <c r="E45" s="4"/>
    </row>
    <row r="46" spans="1:5" ht="14.5" x14ac:dyDescent="0.3">
      <c r="A46" s="10">
        <v>1</v>
      </c>
      <c r="B46" s="10"/>
      <c r="C46" s="111" t="s">
        <v>60</v>
      </c>
      <c r="D46" s="97"/>
      <c r="E46" s="4"/>
    </row>
    <row r="47" spans="1:5" ht="14.5" x14ac:dyDescent="0.3">
      <c r="A47" s="10">
        <f ca="1">TODAY()</f>
        <v>44666</v>
      </c>
      <c r="B47" s="10"/>
      <c r="C47" s="111" t="s">
        <v>78</v>
      </c>
      <c r="D47" s="97"/>
      <c r="E47" s="4"/>
    </row>
    <row r="48" spans="1:5" x14ac:dyDescent="0.3">
      <c r="A48" s="10">
        <f>DATE(B43,1,1)</f>
        <v>43831</v>
      </c>
      <c r="B48" s="10"/>
      <c r="C48" s="98" t="s">
        <v>21</v>
      </c>
      <c r="E48" s="4"/>
    </row>
    <row r="49" spans="1:5" x14ac:dyDescent="0.3">
      <c r="A49" s="10">
        <f>(DATE($B$43,1,1)+(3-1)*7)+2-WEEKDAY(DATE($B$43,1,1))+IF(2&lt;WEEKDAY(DATE($B$43,1,1)),7,0)</f>
        <v>43850</v>
      </c>
      <c r="B49" s="10"/>
      <c r="C49" s="98" t="s">
        <v>98</v>
      </c>
      <c r="E49" s="4"/>
    </row>
    <row r="50" spans="1:5" x14ac:dyDescent="0.3">
      <c r="A50" s="10">
        <f>DATE(B43,5,4)</f>
        <v>43955</v>
      </c>
      <c r="B50" s="10"/>
      <c r="C50" s="98" t="s">
        <v>77</v>
      </c>
      <c r="E50" s="4"/>
    </row>
    <row r="51" spans="1:5" x14ac:dyDescent="0.3">
      <c r="A51" s="10">
        <f>DATE($B$43,2,2)</f>
        <v>43863</v>
      </c>
      <c r="B51" s="10"/>
      <c r="C51" s="98" t="s">
        <v>81</v>
      </c>
      <c r="E51" s="4"/>
    </row>
    <row r="52" spans="1:5" x14ac:dyDescent="0.3">
      <c r="A52" s="10">
        <f>(DATE($B$43,2,1)+(3-1)*7)+2-WEEKDAY(DATE($B$43,2,1))+IF(2&lt;WEEKDAY(DATE($B$43,2,1)),7,0)</f>
        <v>43878</v>
      </c>
      <c r="B52" s="10"/>
      <c r="C52" s="98" t="s">
        <v>99</v>
      </c>
      <c r="E52" s="4"/>
    </row>
    <row r="53" spans="1:5" x14ac:dyDescent="0.3">
      <c r="A53" s="10">
        <f>DATE($B$43,2,14)</f>
        <v>43875</v>
      </c>
      <c r="B53" s="10"/>
      <c r="C53" s="98" t="s">
        <v>82</v>
      </c>
      <c r="E53" s="4"/>
    </row>
    <row r="54" spans="1:5" x14ac:dyDescent="0.3">
      <c r="A54" s="10">
        <f>DATE($B$43,4,1)</f>
        <v>43922</v>
      </c>
      <c r="B54" s="10"/>
      <c r="C54" s="98" t="s">
        <v>83</v>
      </c>
      <c r="E54" s="4"/>
    </row>
    <row r="55" spans="1:5" x14ac:dyDescent="0.3">
      <c r="A55" s="10">
        <f>DATE($B$43,4,22)</f>
        <v>43943</v>
      </c>
      <c r="B55" s="10"/>
      <c r="C55" s="98" t="s">
        <v>84</v>
      </c>
      <c r="E55" s="4"/>
    </row>
    <row r="56" spans="1:5" x14ac:dyDescent="0.3">
      <c r="A56" s="10">
        <f>(DATE($B$43,6,1)+(0-1)*7)+2-WEEKDAY(DATE($B$43,6,1))+IF(2&lt;WEEKDAY(DATE($B$43,6,1)),7,0)</f>
        <v>43976</v>
      </c>
      <c r="B56" s="10"/>
      <c r="C56" s="98" t="s">
        <v>9</v>
      </c>
      <c r="E56" s="4"/>
    </row>
    <row r="57" spans="1:5" x14ac:dyDescent="0.3">
      <c r="A57" s="10">
        <f>DATE($B$43,5,5)</f>
        <v>43956</v>
      </c>
      <c r="B57" s="10"/>
      <c r="C57" s="98" t="s">
        <v>85</v>
      </c>
      <c r="E57" s="4"/>
    </row>
    <row r="58" spans="1:5" x14ac:dyDescent="0.3">
      <c r="A58" s="10">
        <f>(DATE($B$43,5,1)+(2-1)*7)+1-WEEKDAY(DATE($B$43,5,1))+IF(1&lt;WEEKDAY(DATE($B$43,5,1)),7,0)</f>
        <v>43961</v>
      </c>
      <c r="B58" s="10"/>
      <c r="C58" s="98" t="s">
        <v>100</v>
      </c>
      <c r="E58" s="4"/>
    </row>
    <row r="59" spans="1:5" x14ac:dyDescent="0.3">
      <c r="A59" s="10">
        <f>DATE($B$43,6,14)</f>
        <v>43996</v>
      </c>
      <c r="B59" s="10"/>
      <c r="C59" s="98" t="s">
        <v>86</v>
      </c>
      <c r="E59" s="4"/>
    </row>
    <row r="60" spans="1:5" x14ac:dyDescent="0.3">
      <c r="A60" s="10">
        <f>(DATE($B$43,6,1)+(3-1)*7)+1-WEEKDAY(DATE($B$43,6,1))+IF(1&lt;WEEKDAY(DATE($B$43,6,1)),7,0)</f>
        <v>44003</v>
      </c>
      <c r="B60" s="10"/>
      <c r="C60" s="98" t="s">
        <v>101</v>
      </c>
      <c r="E60" s="4"/>
    </row>
    <row r="61" spans="1:5" x14ac:dyDescent="0.3">
      <c r="A61" s="10">
        <f>DATE($B$43,7,4)</f>
        <v>44016</v>
      </c>
      <c r="B61" s="10"/>
      <c r="C61" s="98" t="s">
        <v>87</v>
      </c>
      <c r="E61" s="4"/>
    </row>
    <row r="62" spans="1:5" x14ac:dyDescent="0.3">
      <c r="A62" s="10">
        <f>(DATE($B$43,9,1)+(1-1)*7)+2-WEEKDAY(DATE($B$43,9,1))+IF(2&lt;WEEKDAY(DATE($B$43,9,1)),7,0)</f>
        <v>44081</v>
      </c>
      <c r="B62" s="10"/>
      <c r="C62" s="98" t="s">
        <v>103</v>
      </c>
      <c r="E62" s="4"/>
    </row>
    <row r="63" spans="1:5" x14ac:dyDescent="0.3">
      <c r="A63" s="10">
        <f>DATE($B$43,9,11)</f>
        <v>44085</v>
      </c>
      <c r="B63" s="10"/>
      <c r="C63" s="98" t="s">
        <v>88</v>
      </c>
      <c r="E63" s="4"/>
    </row>
    <row r="64" spans="1:5" x14ac:dyDescent="0.3">
      <c r="A64" s="10">
        <f>DATE($B$43,9,17)</f>
        <v>44091</v>
      </c>
      <c r="B64" s="10"/>
      <c r="C64" s="98" t="s">
        <v>89</v>
      </c>
      <c r="E64" s="4"/>
    </row>
    <row r="65" spans="1:5" x14ac:dyDescent="0.3">
      <c r="A65" s="10">
        <f>DATE($B$43,10,16)</f>
        <v>44120</v>
      </c>
      <c r="B65" s="10"/>
      <c r="C65" s="98" t="s">
        <v>90</v>
      </c>
      <c r="E65" s="4"/>
    </row>
    <row r="66" spans="1:5" x14ac:dyDescent="0.3">
      <c r="A66" s="10">
        <f>DATE($B$43,10,24)</f>
        <v>44128</v>
      </c>
      <c r="B66" s="10"/>
      <c r="C66" s="98" t="s">
        <v>91</v>
      </c>
      <c r="E66" s="4"/>
    </row>
    <row r="67" spans="1:5" x14ac:dyDescent="0.3">
      <c r="A67" s="10">
        <f>DATE($B$43,10,31)</f>
        <v>44135</v>
      </c>
      <c r="B67" s="10"/>
      <c r="C67" s="98" t="s">
        <v>92</v>
      </c>
      <c r="E67" s="4"/>
    </row>
    <row r="68" spans="1:5" x14ac:dyDescent="0.3">
      <c r="A68" s="10">
        <f>DATE($B$43,11,11)</f>
        <v>44146</v>
      </c>
      <c r="B68" s="10"/>
      <c r="C68" s="98" t="s">
        <v>93</v>
      </c>
      <c r="E68" s="4"/>
    </row>
    <row r="69" spans="1:5" x14ac:dyDescent="0.3">
      <c r="A69" s="10">
        <f>(DATE($B$43,11,1)+(4-1)*7)+5-WEEKDAY(DATE($B$43,11,1))+IF(5&lt;WEEKDAY(DATE($B$43,11,1)),7,0)</f>
        <v>44161</v>
      </c>
      <c r="B69" s="10"/>
      <c r="C69" s="98" t="s">
        <v>102</v>
      </c>
      <c r="E69" s="4"/>
    </row>
    <row r="70" spans="1:5" x14ac:dyDescent="0.3">
      <c r="A70" s="10">
        <f>DATE($B$43,12,7)</f>
        <v>44172</v>
      </c>
      <c r="B70" s="10"/>
      <c r="C70" s="98" t="s">
        <v>94</v>
      </c>
      <c r="E70" s="4"/>
    </row>
    <row r="71" spans="1:5" x14ac:dyDescent="0.3">
      <c r="A71" s="10">
        <f>DATE($B$43,12,24)</f>
        <v>44189</v>
      </c>
      <c r="B71" s="10"/>
      <c r="C71" s="98" t="s">
        <v>95</v>
      </c>
      <c r="E71" s="4"/>
    </row>
    <row r="72" spans="1:5" x14ac:dyDescent="0.3">
      <c r="A72" s="10">
        <f>DATE(B43,12,25)</f>
        <v>44190</v>
      </c>
      <c r="B72" s="10"/>
      <c r="C72" s="98" t="s">
        <v>22</v>
      </c>
      <c r="E72" s="4"/>
    </row>
    <row r="73" spans="1:5" x14ac:dyDescent="0.3">
      <c r="A73" s="10">
        <f>DATE($B$43,12,26)</f>
        <v>44191</v>
      </c>
      <c r="B73" s="10"/>
      <c r="C73" s="98" t="s">
        <v>96</v>
      </c>
      <c r="E73" s="4"/>
    </row>
    <row r="74" spans="1:5" x14ac:dyDescent="0.3">
      <c r="A74" s="10">
        <f>DATE($B$43,12,31)</f>
        <v>44196</v>
      </c>
      <c r="B74" s="10"/>
      <c r="C74" s="98" t="s">
        <v>97</v>
      </c>
      <c r="E74" s="4"/>
    </row>
    <row r="75" spans="1:5" x14ac:dyDescent="0.3">
      <c r="A75" s="10">
        <f>(DATE($B$43,5,1)+(1-1)*7)+2-WEEKDAY(DATE($B$43,5,1))+IF(2&lt;WEEKDAY(DATE($B$43,5,1)),7,0)</f>
        <v>43955</v>
      </c>
      <c r="B75" s="10"/>
      <c r="C75" s="98" t="s">
        <v>104</v>
      </c>
      <c r="E75" s="4"/>
    </row>
    <row r="76" spans="1:5" x14ac:dyDescent="0.3">
      <c r="A76" s="10">
        <f>(DATE($B$43,8,1)+(1-1)*7)+2-WEEKDAY(DATE($B$43,8,1))+IF(2&lt;WEEKDAY(DATE($B$43,8,1)),7,0)</f>
        <v>44046</v>
      </c>
      <c r="B76" s="10"/>
      <c r="C76" s="98" t="s">
        <v>105</v>
      </c>
      <c r="E76" s="4"/>
    </row>
    <row r="77" spans="1:5" x14ac:dyDescent="0.3">
      <c r="A77" s="10">
        <f>(DATE($B$43,9,1)+(0-1)*7)+2-WEEKDAY(DATE($B$43,9,1))+IF(2&lt;WEEKDAY(DATE($B$43,9,1)),7,0)</f>
        <v>44074</v>
      </c>
      <c r="B77" s="10"/>
      <c r="C77" s="98" t="s">
        <v>105</v>
      </c>
      <c r="E77" s="4"/>
    </row>
    <row r="78" spans="1:5" x14ac:dyDescent="0.3">
      <c r="A78" s="10">
        <f>DATE($B$43,5,24)-MOD(WEEKDAY(DATE($B$43,5,24),1)-2,7)</f>
        <v>43969</v>
      </c>
      <c r="B78" s="10"/>
      <c r="C78" s="98" t="s">
        <v>112</v>
      </c>
      <c r="E78" s="4"/>
    </row>
    <row r="79" spans="1:5" x14ac:dyDescent="0.3">
      <c r="A79" s="10">
        <f>IF(WEEKDAY(DATE($B$43,4+1,0),1)=7,DATE($B$43,4+1,0)-(7-4),(DATE($B$43,4+1,0)-WEEKDAY(DATE($B$43,4+1,0),1))-(7-4))</f>
        <v>43943</v>
      </c>
      <c r="B79" s="10"/>
      <c r="C79" s="98" t="s">
        <v>106</v>
      </c>
      <c r="E79" s="4"/>
    </row>
    <row r="80" spans="1:5" x14ac:dyDescent="0.3">
      <c r="A80" s="10">
        <f>IF(AND($B$43&gt;1900,$B$43&lt;2199),ROUND(DATE($B$43,4,1)/7+MOD(19*MOD($B$43,19)-7,30)*0.14,0)*7-6,"")</f>
        <v>43933</v>
      </c>
      <c r="B80" s="10"/>
      <c r="C80" s="98" t="s">
        <v>107</v>
      </c>
      <c r="E80" s="4"/>
    </row>
    <row r="81" spans="1:5" x14ac:dyDescent="0.3">
      <c r="A81" s="10" cm="1">
        <f t="array" ref="A81">IF(AND($B$43&gt;=2020,$B$43&lt;=2030),DATEVALUE(INDEX({"2020-01-25";"2021-02-12";"2022-02-01";"2023-01-22";"2024-02-10";"2025-01-29";"2026-02-17";"2027-02-06";"2028-01-26";"2029-02-13";"2030-02-03"},$B$43-2019)),"")</f>
        <v>43855</v>
      </c>
      <c r="B81" s="10"/>
      <c r="C81" s="98" t="s">
        <v>108</v>
      </c>
      <c r="E81" s="4"/>
    </row>
    <row r="82" spans="1:5" x14ac:dyDescent="0.3">
      <c r="A82" s="10" cm="1">
        <f t="array" ref="A82">IF(AND($B$43&gt;=2020,$B$43&lt;=2030),DATEVALUE(INDEX({"2020-04-24";"2021-04-13";"2022-04-03";"2023-03-23";"2024-03-11";"2025-03-01";"2026-02-18";"2027-02-08";"2028-01-28";"2029-01-16";"2030-01-06"},$B$43-2019)),"")</f>
        <v>43945</v>
      </c>
      <c r="B82" s="10"/>
      <c r="C82" s="98" t="s">
        <v>109</v>
      </c>
      <c r="E82" s="4"/>
    </row>
    <row r="83" spans="1:5" x14ac:dyDescent="0.3">
      <c r="A83" s="10" cm="1">
        <f t="array" ref="A83">IF(AND($B$43&gt;=2020,$B$43&lt;=2030),DATEVALUE(INDEX({"2020-09-19";"2021-09-07";"2022-09-26";"2023-09-16";"2024-10-03";"2025-09-23";"2026-09-12";"2027-10-02";"2028-09-21";"2029-09-10";"2030-09-28"},$B$43-2019)),"")</f>
        <v>44093</v>
      </c>
      <c r="B83" s="10"/>
      <c r="C83" s="98" t="s">
        <v>110</v>
      </c>
      <c r="E83" s="4"/>
    </row>
    <row r="84" spans="1:5" x14ac:dyDescent="0.3">
      <c r="A84" s="10" cm="1">
        <f t="array" ref="A84">IF(AND($B$43&gt;=2020,$B$43&lt;=2030),DATEVALUE(INDEX({"2020-12-10";"2021-11-28";"2022-12-18";"2023-12-07";"2024-12-25";"2025-12-14";"2026-12-04";"2027-12-24";"2028-12-12";"2029-12-01";"2030-12-20"},$B$43-2019)),"")</f>
        <v>44175</v>
      </c>
      <c r="B84" s="10"/>
      <c r="C84" s="98" t="s">
        <v>111</v>
      </c>
      <c r="E84" s="4"/>
    </row>
    <row r="85" spans="1:5" x14ac:dyDescent="0.3">
      <c r="A85" s="10">
        <f>ROUNDDOWN((DATE(2000,3,20)+TIME(7,29,0))+($B$43-2000)*365.24238,0)</f>
        <v>43910</v>
      </c>
      <c r="B85" s="10"/>
      <c r="C85" s="98" t="s">
        <v>113</v>
      </c>
      <c r="E85" s="4"/>
    </row>
    <row r="86" spans="1:5" x14ac:dyDescent="0.3">
      <c r="A86" s="10">
        <f>ROUNDDOWN((DATE(2000,6,21)+TIME(1,36,0))+($B$43-2000)*365.24163,0)</f>
        <v>44002</v>
      </c>
      <c r="B86" s="10"/>
      <c r="C86" s="98" t="s">
        <v>114</v>
      </c>
      <c r="E86" s="4"/>
    </row>
    <row r="87" spans="1:5" x14ac:dyDescent="0.3">
      <c r="A87" s="10">
        <f>ROUNDDOWN((DATE(2000,9,22)+TIME(17,17,0))+($B$43-2000)*365.24205,0)</f>
        <v>44096</v>
      </c>
      <c r="B87" s="10"/>
      <c r="C87" s="98" t="s">
        <v>115</v>
      </c>
      <c r="E87" s="4"/>
    </row>
    <row r="88" spans="1:5" x14ac:dyDescent="0.3">
      <c r="A88" s="10">
        <f>ROUNDDOWN((DATE(2000,12,21)+TIME(13,30,0))+($B$43-2000)*365.242743,0)</f>
        <v>44186</v>
      </c>
      <c r="B88" s="10"/>
      <c r="C88" s="98" t="s">
        <v>116</v>
      </c>
      <c r="E88" s="4"/>
    </row>
    <row r="89" spans="1:5" x14ac:dyDescent="0.3">
      <c r="A89" s="10"/>
      <c r="B89" s="10"/>
      <c r="C89" s="98"/>
      <c r="E89" s="4"/>
    </row>
    <row r="90" spans="1:5" x14ac:dyDescent="0.3">
      <c r="A90" s="10"/>
      <c r="B90" s="10"/>
      <c r="C90" s="98"/>
      <c r="E90" s="4"/>
    </row>
    <row r="91" spans="1:5" x14ac:dyDescent="0.3">
      <c r="A91" s="10"/>
      <c r="B91" s="10"/>
      <c r="C91" s="98"/>
      <c r="E91" s="4"/>
    </row>
    <row r="92" spans="1:5" x14ac:dyDescent="0.3">
      <c r="A92" s="10"/>
      <c r="B92" s="10"/>
      <c r="C92" s="98"/>
      <c r="E92" s="4"/>
    </row>
    <row r="93" spans="1:5" x14ac:dyDescent="0.3">
      <c r="A93" s="10"/>
      <c r="B93" s="10"/>
      <c r="C93" s="98"/>
      <c r="E93" s="4"/>
    </row>
    <row r="94" spans="1:5" x14ac:dyDescent="0.3">
      <c r="A94" s="112"/>
      <c r="B94" s="112"/>
      <c r="C94" s="113"/>
      <c r="D94" s="97" t="s">
        <v>35</v>
      </c>
      <c r="E94" s="4"/>
    </row>
  </sheetData>
  <phoneticPr fontId="16" type="noConversion"/>
  <dataValidations count="1">
    <dataValidation type="list" allowBlank="1" showInputMessage="1" showErrorMessage="1" sqref="B33" xr:uid="{5168AB79-E202-4038-9CFB-71B2A8A3F95A}">
      <formula1>"yes,no"</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showGridLines="0" tabSelected="1" topLeftCell="A21" workbookViewId="0">
      <selection activeCell="A32" sqref="A32:XFD43"/>
    </sheetView>
  </sheetViews>
  <sheetFormatPr defaultRowHeight="14" x14ac:dyDescent="0.3"/>
  <cols>
    <col min="1" max="1" width="9.08203125" customWidth="1"/>
    <col min="2" max="2" width="63.58203125" customWidth="1"/>
    <col min="3" max="3" width="16.75" customWidth="1"/>
  </cols>
  <sheetData>
    <row r="1" spans="1:4" ht="33" customHeight="1" x14ac:dyDescent="0.3">
      <c r="A1" s="115" t="s">
        <v>0</v>
      </c>
      <c r="B1" s="27"/>
      <c r="C1" s="27"/>
    </row>
    <row r="2" spans="1:4" x14ac:dyDescent="0.3">
      <c r="B2" s="130"/>
      <c r="C2" s="130"/>
    </row>
    <row r="3" spans="1:4" x14ac:dyDescent="0.3">
      <c r="C3" s="8"/>
    </row>
    <row r="4" spans="1:4" x14ac:dyDescent="0.3">
      <c r="B4" s="3"/>
      <c r="D4" s="1"/>
    </row>
    <row r="5" spans="1:4" ht="17.5" x14ac:dyDescent="0.3">
      <c r="A5" s="28" t="s">
        <v>28</v>
      </c>
      <c r="B5" s="29"/>
      <c r="C5" s="30"/>
      <c r="D5" s="1"/>
    </row>
    <row r="6" spans="1:4" ht="42" x14ac:dyDescent="0.3">
      <c r="B6" s="3" t="s">
        <v>13</v>
      </c>
      <c r="D6" s="1"/>
    </row>
    <row r="7" spans="1:4" x14ac:dyDescent="0.3">
      <c r="B7" s="3"/>
      <c r="D7" s="1"/>
    </row>
    <row r="8" spans="1:4" ht="17.5" x14ac:dyDescent="0.3">
      <c r="A8" s="28" t="s">
        <v>117</v>
      </c>
      <c r="B8" s="29"/>
      <c r="C8" s="30"/>
      <c r="D8" s="1"/>
    </row>
    <row r="9" spans="1:4" x14ac:dyDescent="0.3">
      <c r="D9" s="1"/>
    </row>
    <row r="10" spans="1:4" x14ac:dyDescent="0.3">
      <c r="A10" s="2" t="s">
        <v>123</v>
      </c>
      <c r="B10" s="3"/>
      <c r="D10" s="1"/>
    </row>
    <row r="11" spans="1:4" ht="28" x14ac:dyDescent="0.3">
      <c r="B11" s="3" t="s">
        <v>124</v>
      </c>
      <c r="D11" s="1"/>
    </row>
    <row r="12" spans="1:4" x14ac:dyDescent="0.3">
      <c r="B12" s="3"/>
      <c r="D12" s="1"/>
    </row>
    <row r="13" spans="1:4" x14ac:dyDescent="0.3">
      <c r="A13" s="2" t="s">
        <v>30</v>
      </c>
      <c r="B13" s="3"/>
      <c r="D13" s="1"/>
    </row>
    <row r="14" spans="1:4" ht="56" x14ac:dyDescent="0.3">
      <c r="B14" s="3" t="s">
        <v>31</v>
      </c>
      <c r="D14" s="1"/>
    </row>
    <row r="15" spans="1:4" x14ac:dyDescent="0.3">
      <c r="B15" s="3"/>
      <c r="D15" s="1"/>
    </row>
    <row r="16" spans="1:4" x14ac:dyDescent="0.3">
      <c r="A16" s="2" t="s">
        <v>2</v>
      </c>
      <c r="B16" s="3"/>
      <c r="D16" s="1"/>
    </row>
    <row r="17" spans="1:4" ht="42" x14ac:dyDescent="0.3">
      <c r="B17" s="3" t="s">
        <v>3</v>
      </c>
      <c r="D17" s="1"/>
    </row>
    <row r="18" spans="1:4" x14ac:dyDescent="0.3">
      <c r="B18" s="3"/>
      <c r="D18" s="1"/>
    </row>
    <row r="19" spans="1:4" ht="28" x14ac:dyDescent="0.3">
      <c r="B19" s="22" t="s">
        <v>10</v>
      </c>
      <c r="D19" s="1"/>
    </row>
    <row r="20" spans="1:4" x14ac:dyDescent="0.3">
      <c r="B20" s="3"/>
      <c r="D20" s="1"/>
    </row>
    <row r="21" spans="1:4" x14ac:dyDescent="0.3">
      <c r="A21" s="2" t="s">
        <v>63</v>
      </c>
      <c r="B21" s="3"/>
      <c r="D21" s="1"/>
    </row>
    <row r="22" spans="1:4" ht="42" x14ac:dyDescent="0.3">
      <c r="B22" s="3" t="s">
        <v>122</v>
      </c>
      <c r="D22" s="1"/>
    </row>
    <row r="23" spans="1:4" x14ac:dyDescent="0.3">
      <c r="B23" s="3"/>
      <c r="D23" s="1"/>
    </row>
    <row r="24" spans="1:4" x14ac:dyDescent="0.3">
      <c r="A24" s="2" t="s">
        <v>1</v>
      </c>
      <c r="B24" s="3"/>
      <c r="D24" s="1"/>
    </row>
    <row r="25" spans="1:4" ht="42" x14ac:dyDescent="0.3">
      <c r="B25" s="3" t="s">
        <v>64</v>
      </c>
    </row>
    <row r="27" spans="1:4" x14ac:dyDescent="0.3">
      <c r="A27" s="2" t="s">
        <v>118</v>
      </c>
      <c r="B27" s="3"/>
    </row>
    <row r="28" spans="1:4" ht="28" x14ac:dyDescent="0.3">
      <c r="B28" s="3" t="s">
        <v>119</v>
      </c>
    </row>
    <row r="29" spans="1:4" x14ac:dyDescent="0.3">
      <c r="B29" s="3"/>
    </row>
    <row r="30" spans="1:4" x14ac:dyDescent="0.3">
      <c r="A30" s="2" t="s">
        <v>139</v>
      </c>
      <c r="B30" s="3"/>
    </row>
    <row r="31" spans="1:4" ht="42" x14ac:dyDescent="0.3">
      <c r="B31" s="3" t="s">
        <v>145</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Content</vt:lpstr>
      <vt:lpstr>Calendar</vt:lpstr>
      <vt:lpstr>Hashtags</vt:lpstr>
      <vt:lpstr>Settings</vt:lpstr>
      <vt:lpstr>Help</vt:lpstr>
      <vt:lpstr>assignedto_list</vt:lpstr>
      <vt:lpstr>Calendar!calendar_days</vt:lpstr>
      <vt:lpstr>Calendar!calendar_events_col1</vt:lpstr>
      <vt:lpstr>Calendar!calendar_events_col2</vt:lpstr>
      <vt:lpstr>Calendar!holiday_days</vt:lpstr>
      <vt:lpstr>holiday_list</vt:lpstr>
      <vt:lpstr>Calendar!Print_Area</vt:lpstr>
      <vt:lpstr>Content!Print_Titles</vt:lpstr>
      <vt:lpstr>status_options</vt:lpstr>
      <vt:lpstr>weekend_string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Calendar Template</dc:title>
  <dc:creator>Vertex42.com</dc:creator>
  <dc:description>(c) 2020 Vertex42 LLC. All Rights Reserved.</dc:description>
  <cp:lastModifiedBy>SnoopyYam</cp:lastModifiedBy>
  <cp:lastPrinted>2020-05-05T23:05:55Z</cp:lastPrinted>
  <dcterms:created xsi:type="dcterms:W3CDTF">2017-01-09T18:01:51Z</dcterms:created>
  <dcterms:modified xsi:type="dcterms:W3CDTF">2022-04-15T04:14:34Z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2020 Vertex42 LLC</vt:lpwstr>
  </property>
  <property fmtid="{D5CDD505-2E9C-101B-9397-08002B2CF9AE}" pid="3" name="Version">
    <vt:lpwstr>1.0.0</vt:lpwstr>
  </property>
  <property fmtid="{D5CDD505-2E9C-101B-9397-08002B2CF9AE}" pid="4" name="Source">
    <vt:lpwstr>https://www.vertex42.com/calendars/content-calendar.html</vt:lpwstr>
  </property>
</Properties>
</file>