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ex Bejanishvili\Documents\Xampp\htdocs\spreadsheet123\files\free-templates\"/>
    </mc:Choice>
  </mc:AlternateContent>
  <bookViews>
    <workbookView xWindow="4815" yWindow="-345" windowWidth="10395" windowHeight="9120"/>
  </bookViews>
  <sheets>
    <sheet name="Settings" sheetId="9" r:id="rId1"/>
    <sheet name="Inventory" sheetId="7" r:id="rId2"/>
    <sheet name="Stock Opening" sheetId="1" r:id="rId3"/>
    <sheet name="Purchase Log" sheetId="10" r:id="rId4"/>
    <sheet name="Stock Count" sheetId="13" r:id="rId5"/>
    <sheet name="Stock Closing" sheetId="11" r:id="rId6"/>
    <sheet name="Weekly Report" sheetId="14" r:id="rId7"/>
    <sheet name="Period Summary" sheetId="12" r:id="rId8"/>
    <sheet name="HELP" sheetId="16" r:id="rId9"/>
    <sheet name="EULA" sheetId="15" r:id="rId10"/>
  </sheets>
  <definedNames>
    <definedName name="category">Settings!$C$35:$C$48</definedName>
    <definedName name="food_category">Inventory!$C$6:$C$160</definedName>
    <definedName name="food_items">Inventory!$B$6:$B$160</definedName>
    <definedName name="inventory">Inventory!$B$6:$H$160</definedName>
    <definedName name="period">INDEX({4;5},MATCH(Settings!$C$5,{"Four Weeks";"Five Weeks"},0))</definedName>
    <definedName name="_xlnm.Print_Area" localSheetId="1">Inventory!$A$1:$H$161</definedName>
    <definedName name="_xlnm.Print_Area" localSheetId="7">'Period Summary'!$A$1:$F$43</definedName>
    <definedName name="_xlnm.Print_Area" localSheetId="3">'Purchase Log'!$A$1:$O$161</definedName>
    <definedName name="_xlnm.Print_Area" localSheetId="5">'Stock Closing'!$A$1:$G$161</definedName>
    <definedName name="_xlnm.Print_Area" localSheetId="4">'Stock Count'!$A$1:$O$161</definedName>
    <definedName name="_xlnm.Print_Area" localSheetId="2">'Stock Opening'!$A$1:$F$161</definedName>
    <definedName name="_xlnm.Print_Area" localSheetId="6">'Weekly Report'!$A$1:$G$36</definedName>
    <definedName name="_xlnm.Print_Titles" localSheetId="1">Inventory!$1:$4</definedName>
    <definedName name="_xlnm.Print_Titles" localSheetId="3">'Purchase Log'!$1:$4</definedName>
    <definedName name="_xlnm.Print_Titles" localSheetId="5">'Stock Closing'!$1:$4</definedName>
    <definedName name="_xlnm.Print_Titles" localSheetId="4">'Stock Count'!$1:$4</definedName>
    <definedName name="_xlnm.Print_Titles" localSheetId="2">'Stock Opening'!$1:$4</definedName>
    <definedName name="_xlnm.Print_Titles" localSheetId="6">'Weekly Report'!$1:$4</definedName>
  </definedNames>
  <calcPr calcId="152511"/>
</workbook>
</file>

<file path=xl/calcChain.xml><?xml version="1.0" encoding="utf-8"?>
<calcChain xmlns="http://schemas.openxmlformats.org/spreadsheetml/2006/main">
  <c r="I3" i="15" l="1"/>
  <c r="F2" i="12"/>
  <c r="A13" i="12"/>
  <c r="A14" i="12"/>
  <c r="A15" i="12"/>
  <c r="A16" i="12"/>
  <c r="A17" i="12"/>
  <c r="A18" i="12"/>
  <c r="A19" i="12"/>
  <c r="A20" i="12"/>
  <c r="A21" i="12"/>
  <c r="A22" i="12"/>
  <c r="A23" i="12"/>
  <c r="A24" i="12"/>
  <c r="A25" i="12"/>
  <c r="A26" i="12"/>
  <c r="C35" i="12"/>
  <c r="A36" i="12"/>
  <c r="C40" i="12"/>
  <c r="G2" i="14"/>
  <c r="A6" i="14"/>
  <c r="A7" i="14"/>
  <c r="A8" i="14"/>
  <c r="A9" i="14"/>
  <c r="A10" i="14"/>
  <c r="A11" i="14"/>
  <c r="A12" i="14"/>
  <c r="A13" i="14"/>
  <c r="A14" i="14"/>
  <c r="A15" i="14"/>
  <c r="A16" i="14"/>
  <c r="B16" i="14" s="1"/>
  <c r="C16" i="14"/>
  <c r="A17" i="14"/>
  <c r="D17" i="14" s="1"/>
  <c r="A18" i="14"/>
  <c r="C18" i="14" s="1"/>
  <c r="A19" i="14"/>
  <c r="D19" i="14" s="1"/>
  <c r="F22" i="14"/>
  <c r="A29" i="14"/>
  <c r="B29" i="14"/>
  <c r="C29" i="14"/>
  <c r="D29" i="14"/>
  <c r="E29" i="14"/>
  <c r="F29" i="14"/>
  <c r="F31" i="14"/>
  <c r="F32" i="14"/>
  <c r="B33" i="14"/>
  <c r="C33" i="14"/>
  <c r="D33" i="14"/>
  <c r="E33" i="14"/>
  <c r="F33" i="14"/>
  <c r="G2" i="11"/>
  <c r="A6" i="11"/>
  <c r="B6" i="11" s="1"/>
  <c r="A7" i="11"/>
  <c r="B7" i="11" s="1"/>
  <c r="E7" i="11" s="1"/>
  <c r="A8" i="11"/>
  <c r="B8" i="11" s="1"/>
  <c r="E8" i="11" s="1"/>
  <c r="A9" i="11"/>
  <c r="B9" i="11" s="1"/>
  <c r="E9" i="11" s="1"/>
  <c r="A10" i="11"/>
  <c r="C10" i="11" s="1"/>
  <c r="A11" i="11"/>
  <c r="B11" i="11" s="1"/>
  <c r="E11" i="11" s="1"/>
  <c r="A12" i="11"/>
  <c r="B12" i="11" s="1"/>
  <c r="E12" i="11" s="1"/>
  <c r="A13" i="11"/>
  <c r="C13" i="11" s="1"/>
  <c r="A14" i="11"/>
  <c r="A15" i="11"/>
  <c r="B15" i="11" s="1"/>
  <c r="E15" i="11" s="1"/>
  <c r="A16" i="11"/>
  <c r="C16" i="11" s="1"/>
  <c r="A17" i="11"/>
  <c r="C17" i="11" s="1"/>
  <c r="A18" i="11"/>
  <c r="A19" i="11"/>
  <c r="A20" i="11"/>
  <c r="A21" i="11"/>
  <c r="A22" i="11"/>
  <c r="A23" i="11"/>
  <c r="B23" i="11" s="1"/>
  <c r="E23" i="11" s="1"/>
  <c r="A24" i="11"/>
  <c r="A25" i="11"/>
  <c r="C25" i="11" s="1"/>
  <c r="A26" i="11"/>
  <c r="B26" i="11" s="1"/>
  <c r="E26" i="11" s="1"/>
  <c r="A27" i="11"/>
  <c r="A28" i="11"/>
  <c r="B28" i="11" s="1"/>
  <c r="E28" i="11" s="1"/>
  <c r="A29" i="11"/>
  <c r="C29" i="11" s="1"/>
  <c r="A30" i="11"/>
  <c r="B30" i="11" s="1"/>
  <c r="E30" i="11" s="1"/>
  <c r="A31" i="11"/>
  <c r="C31" i="11" s="1"/>
  <c r="A32" i="11"/>
  <c r="B32" i="11" s="1"/>
  <c r="E32" i="11" s="1"/>
  <c r="A33" i="11"/>
  <c r="C33" i="11" s="1"/>
  <c r="A34" i="11"/>
  <c r="B34" i="11" s="1"/>
  <c r="E34" i="11" s="1"/>
  <c r="A35" i="11"/>
  <c r="B35" i="11" s="1"/>
  <c r="E35" i="11" s="1"/>
  <c r="A36" i="11"/>
  <c r="B36" i="11" s="1"/>
  <c r="E36" i="11" s="1"/>
  <c r="A37" i="11"/>
  <c r="C37" i="11" s="1"/>
  <c r="A38" i="11"/>
  <c r="B38" i="11" s="1"/>
  <c r="E38" i="11" s="1"/>
  <c r="A39" i="11"/>
  <c r="B39" i="11" s="1"/>
  <c r="E39" i="11" s="1"/>
  <c r="A40" i="11"/>
  <c r="B40" i="11" s="1"/>
  <c r="E40" i="11" s="1"/>
  <c r="A41" i="11"/>
  <c r="B41" i="11" s="1"/>
  <c r="E41" i="11" s="1"/>
  <c r="A42" i="11"/>
  <c r="C42" i="11" s="1"/>
  <c r="A43" i="11"/>
  <c r="B43" i="11" s="1"/>
  <c r="E43" i="11" s="1"/>
  <c r="A44" i="11"/>
  <c r="B44" i="11" s="1"/>
  <c r="E44" i="11" s="1"/>
  <c r="A45" i="11"/>
  <c r="C45" i="11" s="1"/>
  <c r="A46" i="11"/>
  <c r="B46" i="11" s="1"/>
  <c r="E46" i="11" s="1"/>
  <c r="A47" i="11"/>
  <c r="B47" i="11" s="1"/>
  <c r="E47" i="11" s="1"/>
  <c r="A48" i="11"/>
  <c r="C48" i="11" s="1"/>
  <c r="A49" i="11"/>
  <c r="A50" i="11"/>
  <c r="A51" i="11"/>
  <c r="A52" i="11"/>
  <c r="A53" i="11"/>
  <c r="A54" i="11"/>
  <c r="B54" i="11" s="1"/>
  <c r="E54" i="11" s="1"/>
  <c r="A55" i="11"/>
  <c r="B55" i="11" s="1"/>
  <c r="E55" i="11" s="1"/>
  <c r="A56" i="11"/>
  <c r="A57" i="11"/>
  <c r="C57" i="11" s="1"/>
  <c r="A58" i="11"/>
  <c r="B58" i="11" s="1"/>
  <c r="E58" i="11" s="1"/>
  <c r="A59" i="11"/>
  <c r="A60" i="11"/>
  <c r="B60" i="11" s="1"/>
  <c r="E60" i="11" s="1"/>
  <c r="A61" i="11"/>
  <c r="B61" i="11" s="1"/>
  <c r="E61" i="11" s="1"/>
  <c r="A62" i="11"/>
  <c r="B62" i="11" s="1"/>
  <c r="E62" i="11" s="1"/>
  <c r="A63" i="11"/>
  <c r="C63" i="11" s="1"/>
  <c r="A64" i="11"/>
  <c r="B64" i="11" s="1"/>
  <c r="E64" i="11" s="1"/>
  <c r="A65" i="11"/>
  <c r="B65" i="11" s="1"/>
  <c r="E65" i="11" s="1"/>
  <c r="A66" i="11"/>
  <c r="B66" i="11" s="1"/>
  <c r="E66" i="11" s="1"/>
  <c r="A67" i="11"/>
  <c r="B67" i="11" s="1"/>
  <c r="E67" i="11" s="1"/>
  <c r="A68" i="11"/>
  <c r="B68" i="11" s="1"/>
  <c r="E68" i="11" s="1"/>
  <c r="A69" i="11"/>
  <c r="B69" i="11" s="1"/>
  <c r="E69" i="11" s="1"/>
  <c r="A70" i="11"/>
  <c r="A71" i="11"/>
  <c r="B71" i="11" s="1"/>
  <c r="E71" i="11" s="1"/>
  <c r="A72" i="11"/>
  <c r="B72" i="11" s="1"/>
  <c r="E72" i="11" s="1"/>
  <c r="A73" i="11"/>
  <c r="B73" i="11" s="1"/>
  <c r="E73" i="11" s="1"/>
  <c r="A74" i="11"/>
  <c r="B74" i="11" s="1"/>
  <c r="E74" i="11" s="1"/>
  <c r="A75" i="11"/>
  <c r="B75" i="11" s="1"/>
  <c r="E75" i="11" s="1"/>
  <c r="A76" i="11"/>
  <c r="C76" i="11" s="1"/>
  <c r="A77" i="11"/>
  <c r="B77" i="11" s="1"/>
  <c r="E77" i="11" s="1"/>
  <c r="A78" i="11"/>
  <c r="A79" i="11"/>
  <c r="A80" i="11"/>
  <c r="C80" i="11" s="1"/>
  <c r="A81" i="11"/>
  <c r="B81" i="11" s="1"/>
  <c r="E81" i="11" s="1"/>
  <c r="A82" i="11"/>
  <c r="A83" i="11"/>
  <c r="A84" i="11"/>
  <c r="A85" i="11"/>
  <c r="C85" i="11" s="1"/>
  <c r="A86" i="11"/>
  <c r="A87" i="11"/>
  <c r="B87" i="11" s="1"/>
  <c r="E87" i="11" s="1"/>
  <c r="A88" i="11"/>
  <c r="A89" i="11"/>
  <c r="C89" i="11" s="1"/>
  <c r="A90" i="11"/>
  <c r="B90" i="11" s="1"/>
  <c r="E90" i="11" s="1"/>
  <c r="A91" i="11"/>
  <c r="A92" i="11"/>
  <c r="B92" i="11" s="1"/>
  <c r="E92" i="11" s="1"/>
  <c r="A93" i="11"/>
  <c r="B93" i="11" s="1"/>
  <c r="E93" i="11" s="1"/>
  <c r="A94" i="11"/>
  <c r="B94" i="11" s="1"/>
  <c r="E94" i="11" s="1"/>
  <c r="A95" i="11"/>
  <c r="A96" i="11"/>
  <c r="B96" i="11" s="1"/>
  <c r="E96" i="11" s="1"/>
  <c r="A97" i="11"/>
  <c r="B97" i="11" s="1"/>
  <c r="E97" i="11" s="1"/>
  <c r="A98" i="11"/>
  <c r="C98" i="11" s="1"/>
  <c r="A99" i="11"/>
  <c r="A100" i="11"/>
  <c r="A101" i="11"/>
  <c r="B101" i="11" s="1"/>
  <c r="E101" i="11" s="1"/>
  <c r="A102" i="11"/>
  <c r="B102" i="11" s="1"/>
  <c r="E102" i="11" s="1"/>
  <c r="A103" i="11"/>
  <c r="A104" i="11"/>
  <c r="A105" i="11"/>
  <c r="B105" i="11" s="1"/>
  <c r="E105" i="11" s="1"/>
  <c r="A106" i="11"/>
  <c r="B106" i="11" s="1"/>
  <c r="E106" i="11" s="1"/>
  <c r="A107" i="11"/>
  <c r="C107" i="11" s="1"/>
  <c r="A108" i="11"/>
  <c r="C108" i="11" s="1"/>
  <c r="A109" i="11"/>
  <c r="B109" i="11" s="1"/>
  <c r="E109" i="11" s="1"/>
  <c r="A110" i="11"/>
  <c r="B110" i="11" s="1"/>
  <c r="E110" i="11" s="1"/>
  <c r="A111" i="11"/>
  <c r="C111" i="11" s="1"/>
  <c r="A112" i="11"/>
  <c r="B112" i="11" s="1"/>
  <c r="E112" i="11" s="1"/>
  <c r="A113" i="11"/>
  <c r="C113" i="11" s="1"/>
  <c r="A114" i="11"/>
  <c r="A115" i="11"/>
  <c r="B115" i="11" s="1"/>
  <c r="E115" i="11" s="1"/>
  <c r="A116" i="11"/>
  <c r="A117" i="11"/>
  <c r="C117" i="11" s="1"/>
  <c r="A118" i="11"/>
  <c r="A119" i="11"/>
  <c r="B119" i="11" s="1"/>
  <c r="E119" i="11" s="1"/>
  <c r="A120" i="11"/>
  <c r="B120" i="11" s="1"/>
  <c r="E120" i="11" s="1"/>
  <c r="A121" i="11"/>
  <c r="C121" i="11" s="1"/>
  <c r="A122" i="11"/>
  <c r="A123" i="11"/>
  <c r="A124" i="11"/>
  <c r="B124" i="11" s="1"/>
  <c r="E124" i="11" s="1"/>
  <c r="A125" i="11"/>
  <c r="C125" i="11" s="1"/>
  <c r="A126" i="11"/>
  <c r="A127" i="11"/>
  <c r="B127" i="11" s="1"/>
  <c r="E127" i="11" s="1"/>
  <c r="A128" i="11"/>
  <c r="C128" i="11" s="1"/>
  <c r="A129" i="11"/>
  <c r="C129" i="11" s="1"/>
  <c r="A130" i="11"/>
  <c r="B130" i="11" s="1"/>
  <c r="E130" i="11" s="1"/>
  <c r="A131" i="11"/>
  <c r="B131" i="11" s="1"/>
  <c r="E131" i="11" s="1"/>
  <c r="A132" i="11"/>
  <c r="B132" i="11" s="1"/>
  <c r="E132" i="11" s="1"/>
  <c r="A133" i="11"/>
  <c r="A134" i="11"/>
  <c r="B134" i="11" s="1"/>
  <c r="E134" i="11" s="1"/>
  <c r="A135" i="11"/>
  <c r="C135" i="11" s="1"/>
  <c r="A136" i="11"/>
  <c r="C136" i="11" s="1"/>
  <c r="A137" i="11"/>
  <c r="A138" i="11"/>
  <c r="C138" i="11" s="1"/>
  <c r="A139" i="11"/>
  <c r="A140" i="11"/>
  <c r="B140" i="11" s="1"/>
  <c r="E140" i="11" s="1"/>
  <c r="A141" i="11"/>
  <c r="C141" i="11" s="1"/>
  <c r="A142" i="11"/>
  <c r="A143" i="11"/>
  <c r="C143" i="11" s="1"/>
  <c r="A144" i="11"/>
  <c r="B144" i="11" s="1"/>
  <c r="E144" i="11" s="1"/>
  <c r="A145" i="11"/>
  <c r="A146" i="11"/>
  <c r="B146" i="11" s="1"/>
  <c r="E146" i="11" s="1"/>
  <c r="A147" i="11"/>
  <c r="B147" i="11" s="1"/>
  <c r="E147" i="11" s="1"/>
  <c r="A148" i="11"/>
  <c r="B148" i="11" s="1"/>
  <c r="E148" i="11" s="1"/>
  <c r="A149" i="11"/>
  <c r="A150" i="11"/>
  <c r="A151" i="11"/>
  <c r="B151" i="11" s="1"/>
  <c r="E151" i="11" s="1"/>
  <c r="A152" i="11"/>
  <c r="B152" i="11" s="1"/>
  <c r="E152" i="11" s="1"/>
  <c r="A153" i="11"/>
  <c r="A154" i="11"/>
  <c r="A155" i="11"/>
  <c r="B155" i="11" s="1"/>
  <c r="E155" i="11" s="1"/>
  <c r="A156" i="11"/>
  <c r="B156" i="11" s="1"/>
  <c r="E156" i="11" s="1"/>
  <c r="A157" i="11"/>
  <c r="C157" i="11" s="1"/>
  <c r="A158" i="11"/>
  <c r="A159" i="11"/>
  <c r="A160" i="11"/>
  <c r="C160" i="11" s="1"/>
  <c r="O2" i="13"/>
  <c r="F4" i="13"/>
  <c r="H4" i="13"/>
  <c r="J4" i="13"/>
  <c r="L4" i="13"/>
  <c r="N4" i="13"/>
  <c r="A6" i="13"/>
  <c r="A7" i="13"/>
  <c r="C7" i="13" s="1"/>
  <c r="A8" i="13"/>
  <c r="A9" i="13"/>
  <c r="A10" i="13"/>
  <c r="B10" i="13" s="1"/>
  <c r="A11" i="13"/>
  <c r="A12" i="13"/>
  <c r="B12" i="13" s="1"/>
  <c r="A13" i="13"/>
  <c r="A14" i="13"/>
  <c r="A15" i="13"/>
  <c r="B15" i="13" s="1"/>
  <c r="A16" i="13"/>
  <c r="A17" i="13"/>
  <c r="C17" i="13" s="1"/>
  <c r="A18" i="13"/>
  <c r="B18" i="13" s="1"/>
  <c r="A19" i="13"/>
  <c r="A20" i="13"/>
  <c r="B20" i="13" s="1"/>
  <c r="A21" i="13"/>
  <c r="A22" i="13"/>
  <c r="A23" i="13"/>
  <c r="A24" i="13"/>
  <c r="C24" i="13" s="1"/>
  <c r="A25" i="13"/>
  <c r="B25" i="13" s="1"/>
  <c r="A26" i="13"/>
  <c r="C26" i="13" s="1"/>
  <c r="A27" i="13"/>
  <c r="B27" i="13" s="1"/>
  <c r="A28" i="13"/>
  <c r="B28" i="13" s="1"/>
  <c r="A29" i="13"/>
  <c r="C29" i="13" s="1"/>
  <c r="A30" i="13"/>
  <c r="B30" i="13" s="1"/>
  <c r="A31" i="13"/>
  <c r="B31" i="13" s="1"/>
  <c r="A32" i="13"/>
  <c r="C32" i="13" s="1"/>
  <c r="A33" i="13"/>
  <c r="B33" i="13" s="1"/>
  <c r="A34" i="13"/>
  <c r="B34" i="13" s="1"/>
  <c r="A35" i="13"/>
  <c r="B35" i="13" s="1"/>
  <c r="A36" i="13"/>
  <c r="B36" i="13" s="1"/>
  <c r="A37" i="13"/>
  <c r="A38" i="13"/>
  <c r="B38" i="13" s="1"/>
  <c r="A39" i="13"/>
  <c r="B39" i="13" s="1"/>
  <c r="A40" i="13"/>
  <c r="B40" i="13" s="1"/>
  <c r="A41" i="13"/>
  <c r="B41" i="13" s="1"/>
  <c r="A42" i="13"/>
  <c r="B42" i="13" s="1"/>
  <c r="A43" i="13"/>
  <c r="A44" i="13"/>
  <c r="B44" i="13" s="1"/>
  <c r="A45" i="13"/>
  <c r="C45" i="13" s="1"/>
  <c r="A46" i="13"/>
  <c r="A47" i="13"/>
  <c r="B47" i="13" s="1"/>
  <c r="A48" i="13"/>
  <c r="B48" i="13" s="1"/>
  <c r="A49" i="13"/>
  <c r="A50" i="13"/>
  <c r="B50" i="13" s="1"/>
  <c r="A51" i="13"/>
  <c r="C51" i="13" s="1"/>
  <c r="A52" i="13"/>
  <c r="B52" i="13" s="1"/>
  <c r="A53" i="13"/>
  <c r="A54" i="13"/>
  <c r="A55" i="13"/>
  <c r="C55" i="13" s="1"/>
  <c r="A56" i="13"/>
  <c r="B56" i="13" s="1"/>
  <c r="A57" i="13"/>
  <c r="A58" i="13"/>
  <c r="B58" i="13" s="1"/>
  <c r="A59" i="13"/>
  <c r="B59" i="13" s="1"/>
  <c r="A60" i="13"/>
  <c r="C60" i="13" s="1"/>
  <c r="A61" i="13"/>
  <c r="A62" i="13"/>
  <c r="A63" i="13"/>
  <c r="B63" i="13" s="1"/>
  <c r="A64" i="13"/>
  <c r="C64" i="13" s="1"/>
  <c r="A65" i="13"/>
  <c r="C65" i="13" s="1"/>
  <c r="A66" i="13"/>
  <c r="B66" i="13" s="1"/>
  <c r="A67" i="13"/>
  <c r="B67" i="13" s="1"/>
  <c r="A68" i="13"/>
  <c r="A69" i="13"/>
  <c r="A70" i="13"/>
  <c r="B70" i="13" s="1"/>
  <c r="A71" i="13"/>
  <c r="C71" i="13" s="1"/>
  <c r="A72" i="13"/>
  <c r="A73" i="13"/>
  <c r="A74" i="13"/>
  <c r="B74" i="13" s="1"/>
  <c r="A75" i="13"/>
  <c r="B75" i="13" s="1"/>
  <c r="A76" i="13"/>
  <c r="C76" i="13" s="1"/>
  <c r="A77" i="13"/>
  <c r="A78" i="13"/>
  <c r="A79" i="13"/>
  <c r="C79" i="13" s="1"/>
  <c r="A80" i="13"/>
  <c r="A81" i="13"/>
  <c r="A82" i="13"/>
  <c r="B82" i="13" s="1"/>
  <c r="A83" i="13"/>
  <c r="A84" i="13"/>
  <c r="B84" i="13" s="1"/>
  <c r="A85" i="13"/>
  <c r="B85" i="13" s="1"/>
  <c r="A86" i="13"/>
  <c r="A87" i="13"/>
  <c r="A88" i="13"/>
  <c r="A89" i="13"/>
  <c r="A90" i="13"/>
  <c r="B90" i="13" s="1"/>
  <c r="A91" i="13"/>
  <c r="B91" i="13" s="1"/>
  <c r="A92" i="13"/>
  <c r="A93" i="13"/>
  <c r="B93" i="13" s="1"/>
  <c r="A94" i="13"/>
  <c r="A95" i="13"/>
  <c r="B95" i="13" s="1"/>
  <c r="A96" i="13"/>
  <c r="A97" i="13"/>
  <c r="A98" i="13"/>
  <c r="B98" i="13" s="1"/>
  <c r="A99" i="13"/>
  <c r="C99" i="13" s="1"/>
  <c r="A100" i="13"/>
  <c r="B100" i="13" s="1"/>
  <c r="A101" i="13"/>
  <c r="C101" i="13" s="1"/>
  <c r="A102" i="13"/>
  <c r="B102" i="13" s="1"/>
  <c r="A103" i="13"/>
  <c r="B103" i="13" s="1"/>
  <c r="A104" i="13"/>
  <c r="A105" i="13"/>
  <c r="A106" i="13"/>
  <c r="A107" i="13"/>
  <c r="B107" i="13" s="1"/>
  <c r="A108" i="13"/>
  <c r="B108" i="13" s="1"/>
  <c r="A109" i="13"/>
  <c r="B109" i="13" s="1"/>
  <c r="A110" i="13"/>
  <c r="A111" i="13"/>
  <c r="B111" i="13" s="1"/>
  <c r="A112" i="13"/>
  <c r="A113" i="13"/>
  <c r="C113" i="13" s="1"/>
  <c r="A114" i="13"/>
  <c r="A115" i="13"/>
  <c r="B115" i="13" s="1"/>
  <c r="A116" i="13"/>
  <c r="B116" i="13" s="1"/>
  <c r="A117" i="13"/>
  <c r="A118" i="13"/>
  <c r="C118" i="13" s="1"/>
  <c r="A119" i="13"/>
  <c r="C119" i="13" s="1"/>
  <c r="A120" i="13"/>
  <c r="A121" i="13"/>
  <c r="B121" i="13" s="1"/>
  <c r="A122" i="13"/>
  <c r="B122" i="13" s="1"/>
  <c r="A123" i="13"/>
  <c r="B123" i="13" s="1"/>
  <c r="A124" i="13"/>
  <c r="B124" i="13" s="1"/>
  <c r="A125" i="13"/>
  <c r="A126" i="13"/>
  <c r="B126" i="13" s="1"/>
  <c r="A127" i="13"/>
  <c r="C127" i="13" s="1"/>
  <c r="A128" i="13"/>
  <c r="A129" i="13"/>
  <c r="B129" i="13" s="1"/>
  <c r="A130" i="13"/>
  <c r="C130" i="13" s="1"/>
  <c r="A131" i="13"/>
  <c r="B131" i="13" s="1"/>
  <c r="A132" i="13"/>
  <c r="A133" i="13"/>
  <c r="B133" i="13" s="1"/>
  <c r="A134" i="13"/>
  <c r="B134" i="13" s="1"/>
  <c r="A135" i="13"/>
  <c r="B135" i="13" s="1"/>
  <c r="A136" i="13"/>
  <c r="A137" i="13"/>
  <c r="B137" i="13" s="1"/>
  <c r="A138" i="13"/>
  <c r="C138" i="13" s="1"/>
  <c r="A139" i="13"/>
  <c r="C139" i="13" s="1"/>
  <c r="A140" i="13"/>
  <c r="C140" i="13" s="1"/>
  <c r="A141" i="13"/>
  <c r="B141" i="13" s="1"/>
  <c r="A142" i="13"/>
  <c r="C142" i="13" s="1"/>
  <c r="A143" i="13"/>
  <c r="A144" i="13"/>
  <c r="A145" i="13"/>
  <c r="B145" i="13" s="1"/>
  <c r="A146" i="13"/>
  <c r="B146" i="13" s="1"/>
  <c r="A147" i="13"/>
  <c r="A148" i="13"/>
  <c r="A149" i="13"/>
  <c r="B149" i="13" s="1"/>
  <c r="A150" i="13"/>
  <c r="A151" i="13"/>
  <c r="B151" i="13" s="1"/>
  <c r="A152" i="13"/>
  <c r="A153" i="13"/>
  <c r="A154" i="13"/>
  <c r="B154" i="13" s="1"/>
  <c r="A155" i="13"/>
  <c r="C155" i="13" s="1"/>
  <c r="A156" i="13"/>
  <c r="C156" i="13" s="1"/>
  <c r="A157" i="13"/>
  <c r="C157" i="13" s="1"/>
  <c r="A158" i="13"/>
  <c r="A159" i="13"/>
  <c r="C159" i="13" s="1"/>
  <c r="A160" i="13"/>
  <c r="O2" i="10"/>
  <c r="F4" i="10"/>
  <c r="H4" i="10"/>
  <c r="J4" i="10"/>
  <c r="L4" i="10"/>
  <c r="N4" i="10"/>
  <c r="A6" i="10"/>
  <c r="B6" i="10" s="1"/>
  <c r="A7" i="10"/>
  <c r="B7" i="10" s="1"/>
  <c r="A8" i="10"/>
  <c r="B8" i="10" s="1"/>
  <c r="A9" i="10"/>
  <c r="B9" i="10" s="1"/>
  <c r="A10" i="10"/>
  <c r="C10" i="10" s="1"/>
  <c r="A11" i="10"/>
  <c r="C11" i="10" s="1"/>
  <c r="A12" i="10"/>
  <c r="A13" i="10"/>
  <c r="A14" i="10"/>
  <c r="A15" i="10"/>
  <c r="B15" i="10" s="1"/>
  <c r="A16" i="10"/>
  <c r="C16" i="10" s="1"/>
  <c r="A17" i="10"/>
  <c r="A18" i="10"/>
  <c r="B18" i="10" s="1"/>
  <c r="A19" i="10"/>
  <c r="A20" i="10"/>
  <c r="A21" i="10"/>
  <c r="C21" i="10" s="1"/>
  <c r="A22" i="10"/>
  <c r="A23" i="10"/>
  <c r="A24" i="10"/>
  <c r="A25" i="10"/>
  <c r="A26" i="10"/>
  <c r="A27" i="10"/>
  <c r="C27" i="10" s="1"/>
  <c r="A28" i="10"/>
  <c r="C28" i="10" s="1"/>
  <c r="A29" i="10"/>
  <c r="B29" i="10" s="1"/>
  <c r="A30" i="10"/>
  <c r="C30" i="10" s="1"/>
  <c r="A31" i="10"/>
  <c r="A32" i="10"/>
  <c r="B32" i="10" s="1"/>
  <c r="A33" i="10"/>
  <c r="C33" i="10" s="1"/>
  <c r="A34" i="10"/>
  <c r="C34" i="10" s="1"/>
  <c r="A35" i="10"/>
  <c r="B35" i="10" s="1"/>
  <c r="A36" i="10"/>
  <c r="C36" i="10" s="1"/>
  <c r="A37" i="10"/>
  <c r="B37" i="10" s="1"/>
  <c r="A38" i="10"/>
  <c r="B38" i="10" s="1"/>
  <c r="A39" i="10"/>
  <c r="A40" i="10"/>
  <c r="A41" i="10"/>
  <c r="A42" i="10"/>
  <c r="A43" i="10"/>
  <c r="A44" i="10"/>
  <c r="B44" i="10" s="1"/>
  <c r="A45" i="10"/>
  <c r="B45" i="10" s="1"/>
  <c r="A46" i="10"/>
  <c r="B46" i="10" s="1"/>
  <c r="A47" i="10"/>
  <c r="A48" i="10"/>
  <c r="B48" i="10" s="1"/>
  <c r="A49" i="10"/>
  <c r="A50" i="10"/>
  <c r="C50" i="10" s="1"/>
  <c r="A51" i="10"/>
  <c r="A52" i="10"/>
  <c r="A53" i="10"/>
  <c r="B53" i="10" s="1"/>
  <c r="A54" i="10"/>
  <c r="B54" i="10" s="1"/>
  <c r="A55" i="10"/>
  <c r="C55" i="10" s="1"/>
  <c r="A56" i="10"/>
  <c r="A57" i="10"/>
  <c r="A58" i="10"/>
  <c r="B58" i="10" s="1"/>
  <c r="A59" i="10"/>
  <c r="A60" i="10"/>
  <c r="A61" i="10"/>
  <c r="C61" i="10" s="1"/>
  <c r="A62" i="10"/>
  <c r="B62" i="10" s="1"/>
  <c r="A63" i="10"/>
  <c r="B63" i="10" s="1"/>
  <c r="A64" i="10"/>
  <c r="C64" i="10" s="1"/>
  <c r="A65" i="10"/>
  <c r="C65" i="10" s="1"/>
  <c r="A66" i="10"/>
  <c r="A67" i="10"/>
  <c r="A68" i="10"/>
  <c r="C68" i="10" s="1"/>
  <c r="A69" i="10"/>
  <c r="B69" i="10" s="1"/>
  <c r="A70" i="10"/>
  <c r="C70" i="10" s="1"/>
  <c r="A71" i="10"/>
  <c r="C71" i="10" s="1"/>
  <c r="A72" i="10"/>
  <c r="A73" i="10"/>
  <c r="B73" i="10" s="1"/>
  <c r="A74" i="10"/>
  <c r="C74" i="10" s="1"/>
  <c r="A75" i="10"/>
  <c r="B75" i="10" s="1"/>
  <c r="A76" i="10"/>
  <c r="C76" i="10" s="1"/>
  <c r="A77" i="10"/>
  <c r="A78" i="10"/>
  <c r="A79" i="10"/>
  <c r="A80" i="10"/>
  <c r="A81" i="10"/>
  <c r="B81" i="10" s="1"/>
  <c r="A82" i="10"/>
  <c r="B82" i="10" s="1"/>
  <c r="A83" i="10"/>
  <c r="B83" i="10" s="1"/>
  <c r="A84" i="10"/>
  <c r="C84" i="10" s="1"/>
  <c r="A85" i="10"/>
  <c r="B85" i="10" s="1"/>
  <c r="A86" i="10"/>
  <c r="C86" i="10" s="1"/>
  <c r="A87" i="10"/>
  <c r="C87" i="10" s="1"/>
  <c r="A88" i="10"/>
  <c r="A89" i="10"/>
  <c r="B89" i="10" s="1"/>
  <c r="A90" i="10"/>
  <c r="B90" i="10" s="1"/>
  <c r="A91" i="10"/>
  <c r="A92" i="10"/>
  <c r="B92" i="10" s="1"/>
  <c r="A93" i="10"/>
  <c r="B93" i="10" s="1"/>
  <c r="A94" i="10"/>
  <c r="C94" i="10" s="1"/>
  <c r="A95" i="10"/>
  <c r="B95" i="10" s="1"/>
  <c r="A96" i="10"/>
  <c r="C96" i="10" s="1"/>
  <c r="A97" i="10"/>
  <c r="C97" i="10" s="1"/>
  <c r="A98" i="10"/>
  <c r="C98" i="10" s="1"/>
  <c r="A99" i="10"/>
  <c r="B99" i="10" s="1"/>
  <c r="A100" i="10"/>
  <c r="A101" i="10"/>
  <c r="C101" i="10" s="1"/>
  <c r="A102" i="10"/>
  <c r="C102" i="10" s="1"/>
  <c r="A103" i="10"/>
  <c r="B103" i="10" s="1"/>
  <c r="A104" i="10"/>
  <c r="C104" i="10" s="1"/>
  <c r="A105" i="10"/>
  <c r="B105" i="10" s="1"/>
  <c r="A106" i="10"/>
  <c r="C106" i="10" s="1"/>
  <c r="A107" i="10"/>
  <c r="B107" i="10" s="1"/>
  <c r="A108" i="10"/>
  <c r="B108" i="10" s="1"/>
  <c r="A109" i="10"/>
  <c r="C109" i="10" s="1"/>
  <c r="A110" i="10"/>
  <c r="C110" i="10" s="1"/>
  <c r="A111" i="10"/>
  <c r="B111" i="10" s="1"/>
  <c r="A112" i="10"/>
  <c r="B112" i="10" s="1"/>
  <c r="A113" i="10"/>
  <c r="A114" i="10"/>
  <c r="C114" i="10" s="1"/>
  <c r="A115" i="10"/>
  <c r="B115" i="10" s="1"/>
  <c r="A116" i="10"/>
  <c r="B116" i="10" s="1"/>
  <c r="A117" i="10"/>
  <c r="C117" i="10" s="1"/>
  <c r="A118" i="10"/>
  <c r="A119" i="10"/>
  <c r="C119" i="10" s="1"/>
  <c r="A120" i="10"/>
  <c r="B120" i="10" s="1"/>
  <c r="A121" i="10"/>
  <c r="A122" i="10"/>
  <c r="C122" i="10" s="1"/>
  <c r="A123" i="10"/>
  <c r="B123" i="10" s="1"/>
  <c r="A124" i="10"/>
  <c r="B124" i="10" s="1"/>
  <c r="A125" i="10"/>
  <c r="C125" i="10" s="1"/>
  <c r="A126" i="10"/>
  <c r="C126" i="10" s="1"/>
  <c r="A127" i="10"/>
  <c r="B127" i="10" s="1"/>
  <c r="A128" i="10"/>
  <c r="C128" i="10" s="1"/>
  <c r="A129" i="10"/>
  <c r="A130" i="10"/>
  <c r="C130" i="10" s="1"/>
  <c r="A131" i="10"/>
  <c r="B131" i="10" s="1"/>
  <c r="A132" i="10"/>
  <c r="B132" i="10" s="1"/>
  <c r="A133" i="10"/>
  <c r="A134" i="10"/>
  <c r="C134" i="10" s="1"/>
  <c r="A135" i="10"/>
  <c r="B135" i="10" s="1"/>
  <c r="A136" i="10"/>
  <c r="C136" i="10" s="1"/>
  <c r="A137" i="10"/>
  <c r="C137" i="10" s="1"/>
  <c r="A138" i="10"/>
  <c r="C138" i="10" s="1"/>
  <c r="A139" i="10"/>
  <c r="B139" i="10" s="1"/>
  <c r="A140" i="10"/>
  <c r="B140" i="10" s="1"/>
  <c r="A141" i="10"/>
  <c r="C141" i="10" s="1"/>
  <c r="A142" i="10"/>
  <c r="C142" i="10" s="1"/>
  <c r="A143" i="10"/>
  <c r="B143" i="10" s="1"/>
  <c r="A144" i="10"/>
  <c r="B144" i="10" s="1"/>
  <c r="A145" i="10"/>
  <c r="C145" i="10" s="1"/>
  <c r="A146" i="10"/>
  <c r="A147" i="10"/>
  <c r="B147" i="10" s="1"/>
  <c r="A148" i="10"/>
  <c r="B148" i="10" s="1"/>
  <c r="A149" i="10"/>
  <c r="C149" i="10" s="1"/>
  <c r="A150" i="10"/>
  <c r="C150" i="10" s="1"/>
  <c r="A151" i="10"/>
  <c r="C151" i="10" s="1"/>
  <c r="A152" i="10"/>
  <c r="B152" i="10" s="1"/>
  <c r="A153" i="10"/>
  <c r="C153" i="10" s="1"/>
  <c r="A154" i="10"/>
  <c r="A155" i="10"/>
  <c r="B155" i="10" s="1"/>
  <c r="A156" i="10"/>
  <c r="A157" i="10"/>
  <c r="A158" i="10"/>
  <c r="C158" i="10" s="1"/>
  <c r="A159" i="10"/>
  <c r="B159" i="10" s="1"/>
  <c r="A160" i="10"/>
  <c r="F2" i="1"/>
  <c r="A6" i="1"/>
  <c r="C6" i="1" s="1"/>
  <c r="A7" i="1"/>
  <c r="B7" i="1" s="1"/>
  <c r="A8" i="1"/>
  <c r="A9" i="1"/>
  <c r="C9" i="1" s="1"/>
  <c r="A10" i="1"/>
  <c r="A11" i="1"/>
  <c r="C11" i="1" s="1"/>
  <c r="A12" i="1"/>
  <c r="A13" i="1"/>
  <c r="B13" i="1" s="1"/>
  <c r="A14" i="1"/>
  <c r="C14" i="1" s="1"/>
  <c r="A15" i="1"/>
  <c r="A16" i="1"/>
  <c r="A17" i="1"/>
  <c r="C17" i="1" s="1"/>
  <c r="A18" i="1"/>
  <c r="B18" i="1" s="1"/>
  <c r="A19" i="1"/>
  <c r="C19" i="1" s="1"/>
  <c r="A20" i="1"/>
  <c r="A21" i="1"/>
  <c r="C21" i="1" s="1"/>
  <c r="A22" i="1"/>
  <c r="C22" i="1" s="1"/>
  <c r="A23" i="1"/>
  <c r="C23" i="1" s="1"/>
  <c r="A24" i="1"/>
  <c r="A25" i="1"/>
  <c r="C25" i="1" s="1"/>
  <c r="A26" i="1"/>
  <c r="B26" i="1" s="1"/>
  <c r="A27" i="1"/>
  <c r="C27" i="1" s="1"/>
  <c r="A28" i="1"/>
  <c r="A29" i="1"/>
  <c r="B29" i="1" s="1"/>
  <c r="A30" i="1"/>
  <c r="C30" i="1" s="1"/>
  <c r="A31" i="1"/>
  <c r="B31" i="1" s="1"/>
  <c r="A32" i="1"/>
  <c r="A33" i="1"/>
  <c r="C33" i="1" s="1"/>
  <c r="A34" i="1"/>
  <c r="B34" i="1" s="1"/>
  <c r="A35" i="1"/>
  <c r="C35" i="1" s="1"/>
  <c r="A36" i="1"/>
  <c r="A37" i="1"/>
  <c r="B37" i="1" s="1"/>
  <c r="A38" i="1"/>
  <c r="B38" i="1" s="1"/>
  <c r="A39" i="1"/>
  <c r="B39" i="1" s="1"/>
  <c r="A40" i="1"/>
  <c r="B40" i="1" s="1"/>
  <c r="A41" i="1"/>
  <c r="A42" i="1"/>
  <c r="B42" i="1" s="1"/>
  <c r="A43" i="1"/>
  <c r="A44" i="1"/>
  <c r="B44" i="1" s="1"/>
  <c r="A45" i="1"/>
  <c r="B45" i="1" s="1"/>
  <c r="A46" i="1"/>
  <c r="B46" i="1" s="1"/>
  <c r="A47" i="1"/>
  <c r="B47" i="1" s="1"/>
  <c r="A48" i="1"/>
  <c r="C48" i="1" s="1"/>
  <c r="A49" i="1"/>
  <c r="C49" i="1" s="1"/>
  <c r="A50" i="1"/>
  <c r="B50" i="1" s="1"/>
  <c r="A51" i="1"/>
  <c r="C51" i="1" s="1"/>
  <c r="A52" i="1"/>
  <c r="A53" i="1"/>
  <c r="C53" i="1" s="1"/>
  <c r="A54" i="1"/>
  <c r="B54" i="1" s="1"/>
  <c r="A55" i="1"/>
  <c r="B55" i="1" s="1"/>
  <c r="A56" i="1"/>
  <c r="B56" i="1" s="1"/>
  <c r="A57" i="1"/>
  <c r="B57" i="1" s="1"/>
  <c r="A58" i="1"/>
  <c r="C58" i="1" s="1"/>
  <c r="A59" i="1"/>
  <c r="A60" i="1"/>
  <c r="B60" i="1" s="1"/>
  <c r="A61" i="1"/>
  <c r="C61" i="1" s="1"/>
  <c r="A62" i="1"/>
  <c r="B62" i="1" s="1"/>
  <c r="A63" i="1"/>
  <c r="B63" i="1" s="1"/>
  <c r="A64" i="1"/>
  <c r="C64" i="1" s="1"/>
  <c r="A65" i="1"/>
  <c r="B65" i="1" s="1"/>
  <c r="A66" i="1"/>
  <c r="B66" i="1" s="1"/>
  <c r="A67" i="1"/>
  <c r="C67" i="1" s="1"/>
  <c r="A68" i="1"/>
  <c r="A69" i="1"/>
  <c r="B69" i="1" s="1"/>
  <c r="A70" i="1"/>
  <c r="B70" i="1" s="1"/>
  <c r="A71" i="1"/>
  <c r="B71" i="1" s="1"/>
  <c r="A72" i="1"/>
  <c r="B72" i="1" s="1"/>
  <c r="A73" i="1"/>
  <c r="B73" i="1" s="1"/>
  <c r="A74" i="1"/>
  <c r="B74" i="1" s="1"/>
  <c r="A75" i="1"/>
  <c r="A76" i="1"/>
  <c r="B76" i="1" s="1"/>
  <c r="A77" i="1"/>
  <c r="A78" i="1"/>
  <c r="C78" i="1" s="1"/>
  <c r="A79" i="1"/>
  <c r="B79" i="1" s="1"/>
  <c r="A80" i="1"/>
  <c r="C80" i="1" s="1"/>
  <c r="A81" i="1"/>
  <c r="B81" i="1" s="1"/>
  <c r="A82" i="1"/>
  <c r="B82" i="1" s="1"/>
  <c r="A83" i="1"/>
  <c r="C83" i="1" s="1"/>
  <c r="A84" i="1"/>
  <c r="A85" i="1"/>
  <c r="C85" i="1" s="1"/>
  <c r="A86" i="1"/>
  <c r="B86" i="1" s="1"/>
  <c r="A87" i="1"/>
  <c r="A88" i="1"/>
  <c r="B88" i="1" s="1"/>
  <c r="A89" i="1"/>
  <c r="B89" i="1" s="1"/>
  <c r="A90" i="1"/>
  <c r="B90" i="1" s="1"/>
  <c r="A91" i="1"/>
  <c r="A92" i="1"/>
  <c r="C92" i="1" s="1"/>
  <c r="A93" i="1"/>
  <c r="B93" i="1" s="1"/>
  <c r="A94" i="1"/>
  <c r="C94" i="1" s="1"/>
  <c r="A95" i="1"/>
  <c r="B95" i="1" s="1"/>
  <c r="A96" i="1"/>
  <c r="A97" i="1"/>
  <c r="C97" i="1" s="1"/>
  <c r="A98" i="1"/>
  <c r="B98" i="1" s="1"/>
  <c r="A99" i="1"/>
  <c r="C99" i="1" s="1"/>
  <c r="A100" i="1"/>
  <c r="A101" i="1"/>
  <c r="C101" i="1" s="1"/>
  <c r="A102" i="1"/>
  <c r="B102" i="1" s="1"/>
  <c r="A103" i="1"/>
  <c r="C103" i="1" s="1"/>
  <c r="A104" i="1"/>
  <c r="B104" i="1" s="1"/>
  <c r="A105" i="1"/>
  <c r="B105" i="1" s="1"/>
  <c r="A106" i="1"/>
  <c r="C106" i="1" s="1"/>
  <c r="A107" i="1"/>
  <c r="A108" i="1"/>
  <c r="A109" i="1"/>
  <c r="B109" i="1" s="1"/>
  <c r="A110" i="1"/>
  <c r="B110" i="1" s="1"/>
  <c r="A111" i="1"/>
  <c r="B111" i="1" s="1"/>
  <c r="A112" i="1"/>
  <c r="C112" i="1" s="1"/>
  <c r="A113" i="1"/>
  <c r="B113" i="1" s="1"/>
  <c r="A114" i="1"/>
  <c r="B114" i="1" s="1"/>
  <c r="A115" i="1"/>
  <c r="C115" i="1" s="1"/>
  <c r="A116" i="1"/>
  <c r="A117" i="1"/>
  <c r="C117" i="1" s="1"/>
  <c r="A118" i="1"/>
  <c r="B118" i="1" s="1"/>
  <c r="A119" i="1"/>
  <c r="B119" i="1" s="1"/>
  <c r="A120" i="1"/>
  <c r="B120" i="1" s="1"/>
  <c r="A121" i="1"/>
  <c r="B121" i="1" s="1"/>
  <c r="A122" i="1"/>
  <c r="B122" i="1" s="1"/>
  <c r="A123" i="1"/>
  <c r="A124" i="1"/>
  <c r="A125" i="1"/>
  <c r="B125" i="1" s="1"/>
  <c r="A126" i="1"/>
  <c r="B126" i="1" s="1"/>
  <c r="A127" i="1"/>
  <c r="B127" i="1" s="1"/>
  <c r="A128" i="1"/>
  <c r="C128" i="1" s="1"/>
  <c r="A129" i="1"/>
  <c r="A130" i="1"/>
  <c r="A131" i="1"/>
  <c r="C131" i="1" s="1"/>
  <c r="A132" i="1"/>
  <c r="A133" i="1"/>
  <c r="B133" i="1" s="1"/>
  <c r="A134" i="1"/>
  <c r="B134" i="1" s="1"/>
  <c r="A135" i="1"/>
  <c r="B135" i="1" s="1"/>
  <c r="A136" i="1"/>
  <c r="B136" i="1" s="1"/>
  <c r="A137" i="1"/>
  <c r="B137" i="1" s="1"/>
  <c r="A138" i="1"/>
  <c r="C138" i="1" s="1"/>
  <c r="A139" i="1"/>
  <c r="A140" i="1"/>
  <c r="B140" i="1" s="1"/>
  <c r="A141" i="1"/>
  <c r="B141" i="1" s="1"/>
  <c r="A142" i="1"/>
  <c r="A143" i="1"/>
  <c r="B143" i="1" s="1"/>
  <c r="A144" i="1"/>
  <c r="C144" i="1" s="1"/>
  <c r="A145" i="1"/>
  <c r="A146" i="1"/>
  <c r="B146" i="1" s="1"/>
  <c r="A147" i="1"/>
  <c r="C147" i="1" s="1"/>
  <c r="A148" i="1"/>
  <c r="A149" i="1"/>
  <c r="B149" i="1" s="1"/>
  <c r="A150" i="1"/>
  <c r="B150" i="1" s="1"/>
  <c r="A151" i="1"/>
  <c r="B151" i="1" s="1"/>
  <c r="A152" i="1"/>
  <c r="B152" i="1" s="1"/>
  <c r="A153" i="1"/>
  <c r="B153" i="1" s="1"/>
  <c r="A154" i="1"/>
  <c r="B154" i="1" s="1"/>
  <c r="A155" i="1"/>
  <c r="A156" i="1"/>
  <c r="B156" i="1" s="1"/>
  <c r="A157" i="1"/>
  <c r="A158" i="1"/>
  <c r="B158" i="1" s="1"/>
  <c r="A159" i="1"/>
  <c r="B159" i="1" s="1"/>
  <c r="A160" i="1"/>
  <c r="C160" i="1" s="1"/>
  <c r="H2" i="7"/>
  <c r="H6" i="7"/>
  <c r="D6" i="11" s="1"/>
  <c r="H7" i="7"/>
  <c r="H8" i="7"/>
  <c r="H9" i="7"/>
  <c r="H10" i="7"/>
  <c r="H11" i="7"/>
  <c r="H12" i="7"/>
  <c r="H13" i="7"/>
  <c r="H14" i="7"/>
  <c r="H15" i="7"/>
  <c r="H16" i="7"/>
  <c r="H17" i="7"/>
  <c r="H18" i="7"/>
  <c r="H19" i="7"/>
  <c r="H20" i="7"/>
  <c r="H21" i="7"/>
  <c r="H22" i="7"/>
  <c r="H23" i="7"/>
  <c r="H24" i="7"/>
  <c r="H25" i="7"/>
  <c r="D25" i="10" s="1"/>
  <c r="J25" i="10" s="1"/>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D53" i="11" s="1"/>
  <c r="F53" i="11" s="1"/>
  <c r="H54" i="7"/>
  <c r="H55" i="7"/>
  <c r="H56" i="7"/>
  <c r="H57" i="7"/>
  <c r="H58" i="7"/>
  <c r="H59" i="7"/>
  <c r="H60" i="7"/>
  <c r="H61" i="7"/>
  <c r="D61" i="11" s="1"/>
  <c r="F61" i="11" s="1"/>
  <c r="H62" i="7"/>
  <c r="H63" i="7"/>
  <c r="H64" i="7"/>
  <c r="H65" i="7"/>
  <c r="H66" i="7"/>
  <c r="H67" i="7"/>
  <c r="H68" i="7"/>
  <c r="H69" i="7"/>
  <c r="H70" i="7"/>
  <c r="H71" i="7"/>
  <c r="H72" i="7"/>
  <c r="H73" i="7"/>
  <c r="H74" i="7"/>
  <c r="H75" i="7"/>
  <c r="H76" i="7"/>
  <c r="H77" i="7"/>
  <c r="D77" i="11" s="1"/>
  <c r="F77" i="11" s="1"/>
  <c r="H78" i="7"/>
  <c r="H79" i="7"/>
  <c r="H80" i="7"/>
  <c r="H81" i="7"/>
  <c r="H82" i="7"/>
  <c r="H83" i="7"/>
  <c r="H84" i="7"/>
  <c r="H85" i="7"/>
  <c r="D85" i="11" s="1"/>
  <c r="F85" i="11" s="1"/>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C13" i="9"/>
  <c r="A21" i="9"/>
  <c r="C29" i="9"/>
  <c r="A35" i="9"/>
  <c r="A36" i="9"/>
  <c r="A37" i="9"/>
  <c r="A38" i="9"/>
  <c r="A39" i="9"/>
  <c r="A40" i="9"/>
  <c r="A41" i="9"/>
  <c r="A42" i="9"/>
  <c r="A43" i="9"/>
  <c r="A44" i="9"/>
  <c r="A45" i="9"/>
  <c r="A46" i="9"/>
  <c r="A47" i="9"/>
  <c r="C38" i="11" l="1"/>
  <c r="D156" i="11"/>
  <c r="F156" i="11" s="1"/>
  <c r="D148" i="11"/>
  <c r="F148" i="11" s="1"/>
  <c r="D27" i="13"/>
  <c r="D21" i="1"/>
  <c r="F21" i="1" s="1"/>
  <c r="D146" i="13"/>
  <c r="B21" i="1"/>
  <c r="D145" i="1"/>
  <c r="F145" i="1" s="1"/>
  <c r="D129" i="1"/>
  <c r="F129" i="1" s="1"/>
  <c r="D77" i="10"/>
  <c r="D15" i="1"/>
  <c r="F15" i="1" s="1"/>
  <c r="D91" i="10"/>
  <c r="F91" i="10" s="1"/>
  <c r="D157" i="1"/>
  <c r="F157" i="1" s="1"/>
  <c r="D124" i="1"/>
  <c r="F124" i="1" s="1"/>
  <c r="D77" i="1"/>
  <c r="F77" i="1" s="1"/>
  <c r="D49" i="13"/>
  <c r="F49" i="13" s="1"/>
  <c r="D33" i="13"/>
  <c r="J33" i="13" s="1"/>
  <c r="D8" i="10"/>
  <c r="B115" i="1"/>
  <c r="D108" i="1"/>
  <c r="F108" i="1" s="1"/>
  <c r="D113" i="10"/>
  <c r="N113" i="10" s="1"/>
  <c r="D154" i="10"/>
  <c r="H154" i="10" s="1"/>
  <c r="D89" i="11"/>
  <c r="F89" i="11" s="1"/>
  <c r="C147" i="11"/>
  <c r="D57" i="11"/>
  <c r="F57" i="11" s="1"/>
  <c r="D149" i="10"/>
  <c r="O149" i="10" s="1"/>
  <c r="D11" i="11"/>
  <c r="F11" i="11" s="1"/>
  <c r="D106" i="11"/>
  <c r="F106" i="11" s="1"/>
  <c r="D153" i="11"/>
  <c r="F153" i="11" s="1"/>
  <c r="D40" i="13"/>
  <c r="F40" i="13" s="1"/>
  <c r="D32" i="13"/>
  <c r="D143" i="10"/>
  <c r="D84" i="10"/>
  <c r="H84" i="10" s="1"/>
  <c r="C81" i="1"/>
  <c r="D145" i="11"/>
  <c r="F145" i="11" s="1"/>
  <c r="D129" i="11"/>
  <c r="F129" i="11" s="1"/>
  <c r="C63" i="13"/>
  <c r="C12" i="11"/>
  <c r="D100" i="13"/>
  <c r="J100" i="13" s="1"/>
  <c r="D92" i="13"/>
  <c r="D12" i="10"/>
  <c r="N12" i="10" s="1"/>
  <c r="D131" i="10"/>
  <c r="F131" i="10" s="1"/>
  <c r="D99" i="10"/>
  <c r="H99" i="10" s="1"/>
  <c r="D152" i="11"/>
  <c r="F152" i="11" s="1"/>
  <c r="D144" i="11"/>
  <c r="F144" i="11" s="1"/>
  <c r="D96" i="11"/>
  <c r="F96" i="11" s="1"/>
  <c r="D101" i="1"/>
  <c r="F101" i="1" s="1"/>
  <c r="B94" i="1"/>
  <c r="D91" i="13"/>
  <c r="H91" i="13" s="1"/>
  <c r="D136" i="10"/>
  <c r="D159" i="10"/>
  <c r="N159" i="10" s="1"/>
  <c r="D151" i="10"/>
  <c r="F151" i="10" s="1"/>
  <c r="D111" i="11"/>
  <c r="F111" i="11" s="1"/>
  <c r="D103" i="10"/>
  <c r="N103" i="10" s="1"/>
  <c r="D45" i="13"/>
  <c r="D37" i="13"/>
  <c r="D13" i="13"/>
  <c r="H13" i="13" s="1"/>
  <c r="B9" i="1"/>
  <c r="C15" i="1"/>
  <c r="C111" i="10"/>
  <c r="D42" i="13"/>
  <c r="J42" i="13" s="1"/>
  <c r="D10" i="13"/>
  <c r="H10" i="13" s="1"/>
  <c r="D104" i="1"/>
  <c r="F104" i="1" s="1"/>
  <c r="C147" i="10"/>
  <c r="D66" i="13"/>
  <c r="J66" i="13" s="1"/>
  <c r="D73" i="13"/>
  <c r="D65" i="13"/>
  <c r="H65" i="13" s="1"/>
  <c r="D9" i="11"/>
  <c r="F9" i="11" s="1"/>
  <c r="B157" i="1"/>
  <c r="B85" i="1"/>
  <c r="B17" i="1"/>
  <c r="B11" i="1"/>
  <c r="C115" i="10"/>
  <c r="B87" i="10"/>
  <c r="C124" i="13"/>
  <c r="C137" i="13"/>
  <c r="C116" i="13"/>
  <c r="B98" i="11"/>
  <c r="E98" i="11" s="1"/>
  <c r="C6" i="11"/>
  <c r="D87" i="11"/>
  <c r="F87" i="11" s="1"/>
  <c r="D79" i="11"/>
  <c r="F79" i="11" s="1"/>
  <c r="D71" i="11"/>
  <c r="F71" i="11" s="1"/>
  <c r="C156" i="1"/>
  <c r="D97" i="1"/>
  <c r="F97" i="1" s="1"/>
  <c r="B77" i="1"/>
  <c r="C107" i="10"/>
  <c r="B30" i="10"/>
  <c r="D134" i="11"/>
  <c r="F134" i="11" s="1"/>
  <c r="D94" i="11"/>
  <c r="F94" i="11" s="1"/>
  <c r="C75" i="13"/>
  <c r="D157" i="11"/>
  <c r="F157" i="11" s="1"/>
  <c r="D141" i="11"/>
  <c r="F141" i="11" s="1"/>
  <c r="D133" i="10"/>
  <c r="O133" i="10" s="1"/>
  <c r="D125" i="11"/>
  <c r="F125" i="11" s="1"/>
  <c r="D117" i="1"/>
  <c r="F117" i="1" s="1"/>
  <c r="B98" i="10"/>
  <c r="C135" i="13"/>
  <c r="B94" i="10"/>
  <c r="C82" i="10"/>
  <c r="C38" i="10"/>
  <c r="B33" i="10"/>
  <c r="D120" i="11"/>
  <c r="F120" i="11" s="1"/>
  <c r="D24" i="13"/>
  <c r="L24" i="13" s="1"/>
  <c r="B117" i="1"/>
  <c r="D85" i="1"/>
  <c r="F85" i="1" s="1"/>
  <c r="C42" i="1"/>
  <c r="C159" i="10"/>
  <c r="C152" i="10"/>
  <c r="B157" i="13"/>
  <c r="B7" i="13"/>
  <c r="D119" i="10"/>
  <c r="N119" i="10" s="1"/>
  <c r="D23" i="1"/>
  <c r="F23" i="1" s="1"/>
  <c r="C151" i="1"/>
  <c r="B138" i="1"/>
  <c r="B97" i="1"/>
  <c r="C144" i="10"/>
  <c r="B104" i="10"/>
  <c r="C121" i="13"/>
  <c r="C108" i="13"/>
  <c r="B136" i="11"/>
  <c r="E136" i="11" s="1"/>
  <c r="B129" i="11"/>
  <c r="E129" i="11" s="1"/>
  <c r="C64" i="11"/>
  <c r="D101" i="10"/>
  <c r="L101" i="10" s="1"/>
  <c r="D69" i="10"/>
  <c r="H69" i="10" s="1"/>
  <c r="D140" i="11"/>
  <c r="F140" i="11" s="1"/>
  <c r="C154" i="1"/>
  <c r="C143" i="1"/>
  <c r="B101" i="1"/>
  <c r="D53" i="1"/>
  <c r="F53" i="1" s="1"/>
  <c r="C39" i="1"/>
  <c r="B96" i="10"/>
  <c r="C90" i="10"/>
  <c r="C35" i="10"/>
  <c r="C154" i="13"/>
  <c r="C133" i="13"/>
  <c r="B76" i="13"/>
  <c r="C40" i="13"/>
  <c r="C10" i="13"/>
  <c r="C120" i="11"/>
  <c r="B23" i="1"/>
  <c r="B134" i="10"/>
  <c r="B119" i="10"/>
  <c r="C69" i="10"/>
  <c r="B159" i="13"/>
  <c r="B119" i="13"/>
  <c r="C98" i="13"/>
  <c r="B24" i="13"/>
  <c r="B113" i="11"/>
  <c r="E113" i="11" s="1"/>
  <c r="C92" i="11"/>
  <c r="C69" i="11"/>
  <c r="C145" i="1"/>
  <c r="D141" i="1"/>
  <c r="F141" i="1" s="1"/>
  <c r="C65" i="11"/>
  <c r="C61" i="11"/>
  <c r="B29" i="11"/>
  <c r="E29" i="11" s="1"/>
  <c r="C23" i="11"/>
  <c r="D93" i="13"/>
  <c r="H93" i="13" s="1"/>
  <c r="B145" i="1"/>
  <c r="C141" i="1"/>
  <c r="C120" i="1"/>
  <c r="B108" i="1"/>
  <c r="C76" i="1"/>
  <c r="B49" i="1"/>
  <c r="B101" i="10"/>
  <c r="C29" i="10"/>
  <c r="C91" i="13"/>
  <c r="C84" i="13"/>
  <c r="B51" i="13"/>
  <c r="C44" i="13"/>
  <c r="C15" i="13"/>
  <c r="C148" i="11"/>
  <c r="C124" i="11"/>
  <c r="C119" i="11"/>
  <c r="B33" i="11"/>
  <c r="E33" i="11" s="1"/>
  <c r="B61" i="1"/>
  <c r="B19" i="1"/>
  <c r="C127" i="10"/>
  <c r="B110" i="10"/>
  <c r="C85" i="10"/>
  <c r="C102" i="13"/>
  <c r="C25" i="13"/>
  <c r="C20" i="13"/>
  <c r="D107" i="11"/>
  <c r="F107" i="11" s="1"/>
  <c r="C32" i="11"/>
  <c r="D138" i="13"/>
  <c r="F138" i="13" s="1"/>
  <c r="D122" i="13"/>
  <c r="D74" i="1"/>
  <c r="F74" i="1" s="1"/>
  <c r="D34" i="13"/>
  <c r="H34" i="13" s="1"/>
  <c r="B124" i="1"/>
  <c r="B106" i="1"/>
  <c r="C90" i="1"/>
  <c r="B78" i="1"/>
  <c r="C74" i="1"/>
  <c r="B53" i="1"/>
  <c r="C47" i="1"/>
  <c r="B149" i="10"/>
  <c r="B136" i="10"/>
  <c r="C131" i="10"/>
  <c r="B109" i="10"/>
  <c r="B84" i="10"/>
  <c r="B71" i="10"/>
  <c r="B130" i="13"/>
  <c r="C82" i="13"/>
  <c r="B160" i="11"/>
  <c r="E160" i="11" s="1"/>
  <c r="B128" i="11"/>
  <c r="E128" i="11" s="1"/>
  <c r="C102" i="11"/>
  <c r="C68" i="11"/>
  <c r="B37" i="11"/>
  <c r="E37" i="11" s="1"/>
  <c r="C26" i="11"/>
  <c r="D67" i="13"/>
  <c r="D36" i="10"/>
  <c r="J36" i="10" s="1"/>
  <c r="D137" i="10"/>
  <c r="F137" i="10" s="1"/>
  <c r="C103" i="10"/>
  <c r="C93" i="10"/>
  <c r="C28" i="13"/>
  <c r="D97" i="10"/>
  <c r="L97" i="10" s="1"/>
  <c r="D41" i="10"/>
  <c r="J41" i="10" s="1"/>
  <c r="C77" i="1"/>
  <c r="C46" i="1"/>
  <c r="C40" i="1"/>
  <c r="B27" i="1"/>
  <c r="B130" i="10"/>
  <c r="B117" i="10"/>
  <c r="C63" i="10"/>
  <c r="B36" i="10"/>
  <c r="B138" i="13"/>
  <c r="C134" i="13"/>
  <c r="C122" i="13"/>
  <c r="C111" i="13"/>
  <c r="B99" i="13"/>
  <c r="C93" i="13"/>
  <c r="C67" i="13"/>
  <c r="C34" i="13"/>
  <c r="C146" i="11"/>
  <c r="C62" i="11"/>
  <c r="D155" i="10"/>
  <c r="H155" i="10" s="1"/>
  <c r="D147" i="10"/>
  <c r="H147" i="10" s="1"/>
  <c r="D139" i="10"/>
  <c r="L139" i="10" s="1"/>
  <c r="D123" i="10"/>
  <c r="N123" i="10" s="1"/>
  <c r="D115" i="11"/>
  <c r="F115" i="11" s="1"/>
  <c r="D59" i="13"/>
  <c r="N59" i="13" s="1"/>
  <c r="C159" i="1"/>
  <c r="C93" i="1"/>
  <c r="B58" i="1"/>
  <c r="B138" i="10"/>
  <c r="C123" i="10"/>
  <c r="B97" i="10"/>
  <c r="C9" i="10"/>
  <c r="C107" i="13"/>
  <c r="B157" i="11"/>
  <c r="E157" i="11" s="1"/>
  <c r="C41" i="11"/>
  <c r="C36" i="11"/>
  <c r="B114" i="10"/>
  <c r="C89" i="10"/>
  <c r="C73" i="10"/>
  <c r="C48" i="10"/>
  <c r="C131" i="13"/>
  <c r="C126" i="13"/>
  <c r="C95" i="13"/>
  <c r="C156" i="11"/>
  <c r="C106" i="11"/>
  <c r="C35" i="11"/>
  <c r="D132" i="11"/>
  <c r="F132" i="11" s="1"/>
  <c r="D76" i="10"/>
  <c r="H76" i="10" s="1"/>
  <c r="D60" i="1"/>
  <c r="F60" i="1" s="1"/>
  <c r="D112" i="10"/>
  <c r="N112" i="10" s="1"/>
  <c r="D104" i="11"/>
  <c r="F104" i="11" s="1"/>
  <c r="D80" i="13"/>
  <c r="N80" i="13" s="1"/>
  <c r="D56" i="1"/>
  <c r="F56" i="1" s="1"/>
  <c r="C157" i="1"/>
  <c r="C124" i="1"/>
  <c r="C108" i="1"/>
  <c r="C104" i="1"/>
  <c r="C56" i="1"/>
  <c r="B35" i="1"/>
  <c r="C29" i="1"/>
  <c r="B65" i="13"/>
  <c r="B60" i="13"/>
  <c r="B32" i="13"/>
  <c r="C112" i="11"/>
  <c r="C44" i="11"/>
  <c r="D17" i="10"/>
  <c r="J17" i="10" s="1"/>
  <c r="C71" i="1"/>
  <c r="C65" i="1"/>
  <c r="C60" i="1"/>
  <c r="C112" i="10"/>
  <c r="C132" i="11"/>
  <c r="D135" i="10"/>
  <c r="N135" i="10" s="1"/>
  <c r="D31" i="13"/>
  <c r="H31" i="13" s="1"/>
  <c r="C129" i="1"/>
  <c r="C95" i="10"/>
  <c r="D126" i="13"/>
  <c r="H126" i="13" s="1"/>
  <c r="D110" i="11"/>
  <c r="F110" i="11" s="1"/>
  <c r="D30" i="13"/>
  <c r="F30" i="13" s="1"/>
  <c r="B147" i="1"/>
  <c r="C140" i="1"/>
  <c r="B129" i="1"/>
  <c r="C118" i="1"/>
  <c r="B103" i="1"/>
  <c r="C79" i="1"/>
  <c r="C120" i="10"/>
  <c r="B76" i="10"/>
  <c r="C58" i="10"/>
  <c r="C45" i="10"/>
  <c r="C18" i="10"/>
  <c r="C59" i="13"/>
  <c r="C31" i="13"/>
  <c r="B26" i="13"/>
  <c r="B143" i="11"/>
  <c r="E143" i="11" s="1"/>
  <c r="C43" i="11"/>
  <c r="B17" i="11"/>
  <c r="E17" i="11" s="1"/>
  <c r="D18" i="14"/>
  <c r="F34" i="14"/>
  <c r="F35" i="14" s="1"/>
  <c r="F16" i="14"/>
  <c r="E16" i="14"/>
  <c r="D16" i="14"/>
  <c r="L113" i="10"/>
  <c r="J113" i="10"/>
  <c r="O77" i="10"/>
  <c r="J77" i="10"/>
  <c r="L77" i="10"/>
  <c r="D125" i="1"/>
  <c r="F125" i="1" s="1"/>
  <c r="D109" i="1"/>
  <c r="F109" i="1" s="1"/>
  <c r="D40" i="1"/>
  <c r="F40" i="1" s="1"/>
  <c r="D37" i="1"/>
  <c r="F37" i="1" s="1"/>
  <c r="D13" i="1"/>
  <c r="F13" i="1" s="1"/>
  <c r="C133" i="10"/>
  <c r="B133" i="10"/>
  <c r="C121" i="10"/>
  <c r="B121" i="10"/>
  <c r="C118" i="10"/>
  <c r="B118" i="10"/>
  <c r="C79" i="10"/>
  <c r="B79" i="10"/>
  <c r="D40" i="10"/>
  <c r="F40" i="10" s="1"/>
  <c r="B14" i="10"/>
  <c r="C14" i="10"/>
  <c r="D154" i="13"/>
  <c r="L154" i="13" s="1"/>
  <c r="D148" i="13"/>
  <c r="N148" i="13" s="1"/>
  <c r="D106" i="13"/>
  <c r="N106" i="13" s="1"/>
  <c r="B106" i="13"/>
  <c r="C109" i="1"/>
  <c r="D88" i="1"/>
  <c r="F88" i="1" s="1"/>
  <c r="D67" i="1"/>
  <c r="F67" i="1" s="1"/>
  <c r="D61" i="1"/>
  <c r="F61" i="1" s="1"/>
  <c r="C55" i="1"/>
  <c r="D49" i="1"/>
  <c r="F49" i="1" s="1"/>
  <c r="C37" i="1"/>
  <c r="C13" i="1"/>
  <c r="C146" i="10"/>
  <c r="B146" i="10"/>
  <c r="C143" i="10"/>
  <c r="C135" i="10"/>
  <c r="C99" i="10"/>
  <c r="B39" i="10"/>
  <c r="C39" i="10"/>
  <c r="C8" i="10"/>
  <c r="D115" i="1"/>
  <c r="F115" i="1" s="1"/>
  <c r="D121" i="11"/>
  <c r="F121" i="11" s="1"/>
  <c r="D121" i="13"/>
  <c r="L121" i="13" s="1"/>
  <c r="C158" i="1"/>
  <c r="C125" i="1"/>
  <c r="D127" i="1"/>
  <c r="F127" i="1" s="1"/>
  <c r="D95" i="1"/>
  <c r="F95" i="1" s="1"/>
  <c r="D63" i="1"/>
  <c r="F63" i="1" s="1"/>
  <c r="D156" i="1"/>
  <c r="F156" i="1" s="1"/>
  <c r="C150" i="1"/>
  <c r="C134" i="1"/>
  <c r="D131" i="1"/>
  <c r="F131" i="1" s="1"/>
  <c r="C127" i="1"/>
  <c r="D120" i="1"/>
  <c r="F120" i="1" s="1"/>
  <c r="C111" i="1"/>
  <c r="D93" i="1"/>
  <c r="F93" i="1" s="1"/>
  <c r="D90" i="1"/>
  <c r="F90" i="1" s="1"/>
  <c r="C88" i="1"/>
  <c r="D81" i="1"/>
  <c r="F81" i="1" s="1"/>
  <c r="D76" i="1"/>
  <c r="F76" i="1" s="1"/>
  <c r="C70" i="1"/>
  <c r="B67" i="1"/>
  <c r="D42" i="1"/>
  <c r="F42" i="1" s="1"/>
  <c r="B33" i="1"/>
  <c r="D29" i="1"/>
  <c r="F29" i="1" s="1"/>
  <c r="D19" i="1"/>
  <c r="F19" i="1" s="1"/>
  <c r="D9" i="1"/>
  <c r="F9" i="1" s="1"/>
  <c r="B151" i="10"/>
  <c r="B126" i="10"/>
  <c r="B122" i="10"/>
  <c r="D120" i="10"/>
  <c r="B102" i="10"/>
  <c r="B61" i="10"/>
  <c r="C44" i="10"/>
  <c r="D44" i="10"/>
  <c r="H44" i="10" s="1"/>
  <c r="C12" i="10"/>
  <c r="B12" i="10"/>
  <c r="C146" i="13"/>
  <c r="D137" i="13"/>
  <c r="L137" i="13" s="1"/>
  <c r="B72" i="13"/>
  <c r="C72" i="13"/>
  <c r="B19" i="13"/>
  <c r="C19" i="13"/>
  <c r="D45" i="1"/>
  <c r="F45" i="1" s="1"/>
  <c r="C154" i="10"/>
  <c r="B154" i="10"/>
  <c r="C129" i="10"/>
  <c r="D129" i="10"/>
  <c r="H129" i="10" s="1"/>
  <c r="C105" i="10"/>
  <c r="D105" i="10"/>
  <c r="F105" i="10" s="1"/>
  <c r="B91" i="10"/>
  <c r="C91" i="10"/>
  <c r="C75" i="10"/>
  <c r="D75" i="10"/>
  <c r="N75" i="10" s="1"/>
  <c r="B17" i="10"/>
  <c r="C17" i="10"/>
  <c r="B114" i="13"/>
  <c r="C114" i="13"/>
  <c r="D89" i="13"/>
  <c r="J89" i="13" s="1"/>
  <c r="D154" i="1"/>
  <c r="F154" i="1" s="1"/>
  <c r="D122" i="1"/>
  <c r="F122" i="1" s="1"/>
  <c r="D149" i="1"/>
  <c r="F149" i="1" s="1"/>
  <c r="D133" i="1"/>
  <c r="F133" i="1" s="1"/>
  <c r="C126" i="1"/>
  <c r="C122" i="1"/>
  <c r="D113" i="1"/>
  <c r="F113" i="1" s="1"/>
  <c r="C110" i="1"/>
  <c r="C95" i="1"/>
  <c r="D72" i="1"/>
  <c r="F72" i="1" s="1"/>
  <c r="D69" i="1"/>
  <c r="F69" i="1" s="1"/>
  <c r="C63" i="1"/>
  <c r="C54" i="1"/>
  <c r="D51" i="1"/>
  <c r="F51" i="1" s="1"/>
  <c r="C45" i="1"/>
  <c r="D25" i="1"/>
  <c r="F25" i="1" s="1"/>
  <c r="B15" i="1"/>
  <c r="B150" i="10"/>
  <c r="D145" i="10"/>
  <c r="H145" i="10" s="1"/>
  <c r="B142" i="10"/>
  <c r="C139" i="10"/>
  <c r="D128" i="10"/>
  <c r="N128" i="10" s="1"/>
  <c r="C81" i="10"/>
  <c r="B74" i="10"/>
  <c r="C60" i="10"/>
  <c r="B60" i="10"/>
  <c r="B47" i="10"/>
  <c r="C47" i="10"/>
  <c r="D16" i="10"/>
  <c r="L16" i="10" s="1"/>
  <c r="C145" i="13"/>
  <c r="B49" i="13"/>
  <c r="C49" i="13"/>
  <c r="B43" i="13"/>
  <c r="C43" i="13"/>
  <c r="C37" i="13"/>
  <c r="B37" i="13"/>
  <c r="B23" i="13"/>
  <c r="C23" i="13"/>
  <c r="D102" i="11"/>
  <c r="F102" i="11" s="1"/>
  <c r="D102" i="13"/>
  <c r="F102" i="13" s="1"/>
  <c r="D124" i="11"/>
  <c r="F124" i="11" s="1"/>
  <c r="D124" i="13"/>
  <c r="H124" i="13" s="1"/>
  <c r="C152" i="1"/>
  <c r="C149" i="1"/>
  <c r="D142" i="1"/>
  <c r="F142" i="1" s="1"/>
  <c r="D140" i="1"/>
  <c r="F140" i="1" s="1"/>
  <c r="D136" i="1"/>
  <c r="F136" i="1" s="1"/>
  <c r="C133" i="1"/>
  <c r="C119" i="1"/>
  <c r="C113" i="1"/>
  <c r="C102" i="1"/>
  <c r="C86" i="1"/>
  <c r="D83" i="1"/>
  <c r="F83" i="1" s="1"/>
  <c r="C72" i="1"/>
  <c r="C69" i="1"/>
  <c r="B51" i="1"/>
  <c r="C31" i="1"/>
  <c r="B25" i="1"/>
  <c r="C155" i="10"/>
  <c r="D153" i="10"/>
  <c r="J153" i="10" s="1"/>
  <c r="B128" i="10"/>
  <c r="B106" i="10"/>
  <c r="D96" i="10"/>
  <c r="L96" i="10" s="1"/>
  <c r="B77" i="10"/>
  <c r="C77" i="10"/>
  <c r="C46" i="10"/>
  <c r="D33" i="10"/>
  <c r="H33" i="10" s="1"/>
  <c r="B16" i="10"/>
  <c r="B150" i="13"/>
  <c r="C150" i="13"/>
  <c r="C136" i="1"/>
  <c r="B92" i="1"/>
  <c r="B83" i="1"/>
  <c r="D65" i="1"/>
  <c r="F65" i="1" s="1"/>
  <c r="C38" i="1"/>
  <c r="D35" i="1"/>
  <c r="F35" i="1" s="1"/>
  <c r="D11" i="1"/>
  <c r="F11" i="1" s="1"/>
  <c r="B158" i="10"/>
  <c r="C113" i="10"/>
  <c r="B113" i="10"/>
  <c r="D81" i="10"/>
  <c r="J81" i="10" s="1"/>
  <c r="C52" i="10"/>
  <c r="B52" i="10"/>
  <c r="B19" i="10"/>
  <c r="C19" i="10"/>
  <c r="B81" i="13"/>
  <c r="C81" i="13"/>
  <c r="B68" i="13"/>
  <c r="C68" i="13"/>
  <c r="D27" i="1"/>
  <c r="F27" i="1" s="1"/>
  <c r="D17" i="1"/>
  <c r="F17" i="1" s="1"/>
  <c r="D141" i="10"/>
  <c r="O141" i="10" s="1"/>
  <c r="D121" i="10"/>
  <c r="H121" i="10" s="1"/>
  <c r="D93" i="10"/>
  <c r="F93" i="10" s="1"/>
  <c r="D89" i="10"/>
  <c r="F89" i="10" s="1"/>
  <c r="D85" i="10"/>
  <c r="F85" i="10" s="1"/>
  <c r="D73" i="10"/>
  <c r="O73" i="10" s="1"/>
  <c r="B41" i="10"/>
  <c r="C41" i="10"/>
  <c r="B25" i="10"/>
  <c r="C25" i="10"/>
  <c r="C106" i="13"/>
  <c r="B92" i="13"/>
  <c r="C92" i="13"/>
  <c r="C80" i="13"/>
  <c r="B80" i="13"/>
  <c r="B46" i="13"/>
  <c r="C46" i="13"/>
  <c r="C52" i="13"/>
  <c r="C47" i="13"/>
  <c r="C41" i="13"/>
  <c r="C35" i="13"/>
  <c r="C12" i="13"/>
  <c r="C140" i="11"/>
  <c r="D116" i="13"/>
  <c r="J116" i="13" s="1"/>
  <c r="D57" i="13"/>
  <c r="F57" i="13" s="1"/>
  <c r="C38" i="13"/>
  <c r="B29" i="13"/>
  <c r="B125" i="11"/>
  <c r="E125" i="11" s="1"/>
  <c r="B121" i="11"/>
  <c r="E121" i="11" s="1"/>
  <c r="B107" i="11"/>
  <c r="E107" i="11" s="1"/>
  <c r="C96" i="11"/>
  <c r="B89" i="11"/>
  <c r="E89" i="11" s="1"/>
  <c r="B85" i="11"/>
  <c r="E85" i="11" s="1"/>
  <c r="C75" i="11"/>
  <c r="C71" i="11"/>
  <c r="C55" i="11"/>
  <c r="C11" i="11"/>
  <c r="C152" i="11"/>
  <c r="C131" i="11"/>
  <c r="C110" i="11"/>
  <c r="C58" i="11"/>
  <c r="C40" i="11"/>
  <c r="C7" i="11"/>
  <c r="C134" i="11"/>
  <c r="C74" i="11"/>
  <c r="C67" i="11"/>
  <c r="B25" i="11"/>
  <c r="E25" i="11" s="1"/>
  <c r="D29" i="10"/>
  <c r="N29" i="10" s="1"/>
  <c r="C7" i="10"/>
  <c r="D144" i="13"/>
  <c r="J144" i="13" s="1"/>
  <c r="C100" i="13"/>
  <c r="C90" i="13"/>
  <c r="C85" i="13"/>
  <c r="C74" i="13"/>
  <c r="C48" i="13"/>
  <c r="B45" i="13"/>
  <c r="C42" i="13"/>
  <c r="C36" i="13"/>
  <c r="C18" i="13"/>
  <c r="B141" i="11"/>
  <c r="E141" i="11" s="1"/>
  <c r="C130" i="11"/>
  <c r="C94" i="11"/>
  <c r="C87" i="11"/>
  <c r="C77" i="11"/>
  <c r="C66" i="11"/>
  <c r="B57" i="11"/>
  <c r="E57" i="11" s="1"/>
  <c r="C39" i="11"/>
  <c r="C30" i="11"/>
  <c r="C129" i="13"/>
  <c r="C66" i="13"/>
  <c r="C50" i="13"/>
  <c r="C39" i="13"/>
  <c r="C33" i="13"/>
  <c r="C27" i="13"/>
  <c r="C151" i="11"/>
  <c r="C144" i="11"/>
  <c r="C115" i="11"/>
  <c r="C101" i="11"/>
  <c r="C97" i="11"/>
  <c r="C90" i="11"/>
  <c r="C81" i="11"/>
  <c r="C72" i="11"/>
  <c r="C46" i="11"/>
  <c r="C9" i="11"/>
  <c r="C58" i="13"/>
  <c r="C30" i="13"/>
  <c r="B111" i="11"/>
  <c r="E111" i="11" s="1"/>
  <c r="J136" i="10"/>
  <c r="L136" i="10"/>
  <c r="F136" i="10"/>
  <c r="O136" i="10"/>
  <c r="H136" i="10"/>
  <c r="N136" i="10"/>
  <c r="N143" i="10"/>
  <c r="O143" i="10"/>
  <c r="J143" i="10"/>
  <c r="H143" i="10"/>
  <c r="L143" i="10"/>
  <c r="F143" i="10"/>
  <c r="O135" i="10"/>
  <c r="J135" i="10"/>
  <c r="H135" i="10"/>
  <c r="F135" i="10"/>
  <c r="H119" i="10"/>
  <c r="L119" i="10"/>
  <c r="C130" i="1"/>
  <c r="D130" i="1"/>
  <c r="F130" i="1" s="1"/>
  <c r="B96" i="1"/>
  <c r="D96" i="1"/>
  <c r="F96" i="1" s="1"/>
  <c r="D87" i="1"/>
  <c r="F87" i="1" s="1"/>
  <c r="C100" i="10"/>
  <c r="D100" i="10"/>
  <c r="D158" i="13"/>
  <c r="D158" i="10"/>
  <c r="D150" i="11"/>
  <c r="F150" i="11" s="1"/>
  <c r="D150" i="10"/>
  <c r="D150" i="13"/>
  <c r="D46" i="13"/>
  <c r="D46" i="11"/>
  <c r="F46" i="11" s="1"/>
  <c r="D38" i="13"/>
  <c r="D38" i="11"/>
  <c r="F38" i="11" s="1"/>
  <c r="C50" i="1"/>
  <c r="D50" i="1"/>
  <c r="F50" i="1" s="1"/>
  <c r="C43" i="1"/>
  <c r="B43" i="1"/>
  <c r="D43" i="1"/>
  <c r="F43" i="1" s="1"/>
  <c r="D95" i="10"/>
  <c r="L84" i="10"/>
  <c r="F75" i="10"/>
  <c r="L75" i="10"/>
  <c r="J75" i="10"/>
  <c r="O75" i="10"/>
  <c r="J44" i="10"/>
  <c r="B24" i="10"/>
  <c r="D24" i="10"/>
  <c r="C24" i="10"/>
  <c r="D110" i="1"/>
  <c r="F110" i="1" s="1"/>
  <c r="C18" i="1"/>
  <c r="D18" i="1"/>
  <c r="F18" i="1" s="1"/>
  <c r="D12" i="1"/>
  <c r="F12" i="1" s="1"/>
  <c r="B12" i="1"/>
  <c r="C12" i="1"/>
  <c r="B140" i="13"/>
  <c r="D140" i="13"/>
  <c r="D78" i="10"/>
  <c r="B78" i="10"/>
  <c r="C78" i="10"/>
  <c r="D26" i="10"/>
  <c r="C26" i="10"/>
  <c r="B26" i="10"/>
  <c r="D151" i="1"/>
  <c r="F151" i="1" s="1"/>
  <c r="C105" i="1"/>
  <c r="D105" i="1"/>
  <c r="F105" i="1" s="1"/>
  <c r="B100" i="1"/>
  <c r="C100" i="1"/>
  <c r="D100" i="1"/>
  <c r="F100" i="1" s="1"/>
  <c r="D78" i="1"/>
  <c r="F78" i="1" s="1"/>
  <c r="C66" i="1"/>
  <c r="D66" i="1"/>
  <c r="F66" i="1" s="1"/>
  <c r="D20" i="1"/>
  <c r="F20" i="1" s="1"/>
  <c r="B20" i="1"/>
  <c r="C20" i="1"/>
  <c r="C124" i="10"/>
  <c r="D124" i="10"/>
  <c r="D127" i="13"/>
  <c r="B127" i="13"/>
  <c r="N146" i="13"/>
  <c r="L146" i="13"/>
  <c r="F146" i="13"/>
  <c r="J146" i="13"/>
  <c r="H146" i="13"/>
  <c r="L138" i="13"/>
  <c r="D130" i="13"/>
  <c r="D130" i="11"/>
  <c r="F130" i="11" s="1"/>
  <c r="N122" i="13"/>
  <c r="L122" i="13"/>
  <c r="F122" i="13"/>
  <c r="J122" i="13"/>
  <c r="D114" i="11"/>
  <c r="F114" i="11" s="1"/>
  <c r="D114" i="13"/>
  <c r="D98" i="11"/>
  <c r="F98" i="11" s="1"/>
  <c r="D98" i="13"/>
  <c r="D90" i="11"/>
  <c r="F90" i="11" s="1"/>
  <c r="D90" i="13"/>
  <c r="D82" i="13"/>
  <c r="D82" i="10"/>
  <c r="D74" i="11"/>
  <c r="F74" i="11" s="1"/>
  <c r="D74" i="13"/>
  <c r="D74" i="10"/>
  <c r="F66" i="13"/>
  <c r="L66" i="13"/>
  <c r="D58" i="11"/>
  <c r="F58" i="11" s="1"/>
  <c r="D58" i="13"/>
  <c r="D50" i="13"/>
  <c r="D50" i="11"/>
  <c r="F50" i="11" s="1"/>
  <c r="N42" i="13"/>
  <c r="D26" i="11"/>
  <c r="F26" i="11" s="1"/>
  <c r="D26" i="13"/>
  <c r="D18" i="11"/>
  <c r="F18" i="11" s="1"/>
  <c r="D18" i="13"/>
  <c r="C153" i="1"/>
  <c r="D153" i="1"/>
  <c r="F153" i="1" s="1"/>
  <c r="B148" i="1"/>
  <c r="C148" i="1"/>
  <c r="D148" i="1"/>
  <c r="F148" i="1" s="1"/>
  <c r="D138" i="1"/>
  <c r="F138" i="1" s="1"/>
  <c r="B131" i="1"/>
  <c r="D126" i="1"/>
  <c r="F126" i="1" s="1"/>
  <c r="C114" i="1"/>
  <c r="D114" i="1"/>
  <c r="F114" i="1" s="1"/>
  <c r="D111" i="1"/>
  <c r="F111" i="1" s="1"/>
  <c r="C107" i="1"/>
  <c r="B107" i="1"/>
  <c r="D107" i="1"/>
  <c r="F107" i="1" s="1"/>
  <c r="B80" i="1"/>
  <c r="D80" i="1"/>
  <c r="F80" i="1" s="1"/>
  <c r="D71" i="1"/>
  <c r="F71" i="1" s="1"/>
  <c r="D44" i="1"/>
  <c r="F44" i="1" s="1"/>
  <c r="D7" i="1"/>
  <c r="F7" i="1" s="1"/>
  <c r="D152" i="10"/>
  <c r="B141" i="10"/>
  <c r="H131" i="10"/>
  <c r="D127" i="10"/>
  <c r="D111" i="10"/>
  <c r="D109" i="10"/>
  <c r="C83" i="10"/>
  <c r="D83" i="10"/>
  <c r="B67" i="10"/>
  <c r="C67" i="10"/>
  <c r="D67" i="10"/>
  <c r="B142" i="13"/>
  <c r="D142" i="13"/>
  <c r="H122" i="13"/>
  <c r="C104" i="13"/>
  <c r="B104" i="13"/>
  <c r="D104" i="13"/>
  <c r="F100" i="13"/>
  <c r="L100" i="13"/>
  <c r="D136" i="11"/>
  <c r="F136" i="11" s="1"/>
  <c r="F31" i="13"/>
  <c r="D15" i="11"/>
  <c r="F15" i="11" s="1"/>
  <c r="D15" i="13"/>
  <c r="C41" i="1"/>
  <c r="D41" i="1"/>
  <c r="F41" i="1" s="1"/>
  <c r="B36" i="1"/>
  <c r="C36" i="1"/>
  <c r="D36" i="1"/>
  <c r="F36" i="1" s="1"/>
  <c r="B160" i="10"/>
  <c r="C160" i="10"/>
  <c r="D160" i="10"/>
  <c r="B57" i="10"/>
  <c r="C57" i="10"/>
  <c r="D57" i="10"/>
  <c r="F126" i="13"/>
  <c r="B84" i="1"/>
  <c r="C84" i="1"/>
  <c r="D84" i="1"/>
  <c r="F84" i="1" s="1"/>
  <c r="C137" i="1"/>
  <c r="D137" i="1"/>
  <c r="F137" i="1" s="1"/>
  <c r="B132" i="1"/>
  <c r="C132" i="1"/>
  <c r="D132" i="1"/>
  <c r="F132" i="1" s="1"/>
  <c r="C91" i="1"/>
  <c r="B91" i="1"/>
  <c r="D91" i="1"/>
  <c r="F91" i="1" s="1"/>
  <c r="B64" i="1"/>
  <c r="D64" i="1"/>
  <c r="F64" i="1" s="1"/>
  <c r="D55" i="1"/>
  <c r="F55" i="1" s="1"/>
  <c r="C157" i="10"/>
  <c r="B157" i="10"/>
  <c r="D157" i="10"/>
  <c r="C140" i="10"/>
  <c r="D140" i="10"/>
  <c r="D70" i="10"/>
  <c r="B70" i="10"/>
  <c r="B9" i="13"/>
  <c r="D9" i="13"/>
  <c r="C9" i="13"/>
  <c r="D158" i="1"/>
  <c r="F158" i="1" s="1"/>
  <c r="D143" i="1"/>
  <c r="F143" i="1" s="1"/>
  <c r="B112" i="1"/>
  <c r="D112" i="1"/>
  <c r="F112" i="1" s="1"/>
  <c r="C57" i="1"/>
  <c r="D57" i="1"/>
  <c r="F57" i="1" s="1"/>
  <c r="B52" i="1"/>
  <c r="C52" i="1"/>
  <c r="D52" i="1"/>
  <c r="F52" i="1" s="1"/>
  <c r="B8" i="1"/>
  <c r="C8" i="1"/>
  <c r="D8" i="1"/>
  <c r="F8" i="1" s="1"/>
  <c r="F73" i="13"/>
  <c r="L73" i="13"/>
  <c r="N73" i="13"/>
  <c r="J73" i="13"/>
  <c r="H73" i="13"/>
  <c r="D159" i="1"/>
  <c r="F159" i="1" s="1"/>
  <c r="C155" i="1"/>
  <c r="B155" i="1"/>
  <c r="D155" i="1"/>
  <c r="F155" i="1" s="1"/>
  <c r="C142" i="1"/>
  <c r="D119" i="1"/>
  <c r="F119" i="1" s="1"/>
  <c r="D99" i="1"/>
  <c r="F99" i="1" s="1"/>
  <c r="D92" i="1"/>
  <c r="F92" i="1" s="1"/>
  <c r="C87" i="1"/>
  <c r="C73" i="1"/>
  <c r="D73" i="1"/>
  <c r="F73" i="1" s="1"/>
  <c r="B68" i="1"/>
  <c r="C68" i="1"/>
  <c r="D68" i="1"/>
  <c r="F68" i="1" s="1"/>
  <c r="D58" i="1"/>
  <c r="F58" i="1" s="1"/>
  <c r="D46" i="1"/>
  <c r="F46" i="1" s="1"/>
  <c r="C44" i="1"/>
  <c r="C34" i="1"/>
  <c r="D34" i="1"/>
  <c r="F34" i="1" s="1"/>
  <c r="D28" i="1"/>
  <c r="F28" i="1" s="1"/>
  <c r="B28" i="1"/>
  <c r="C28" i="1"/>
  <c r="B16" i="1"/>
  <c r="C16" i="1"/>
  <c r="D16" i="1"/>
  <c r="F16" i="1" s="1"/>
  <c r="C7" i="1"/>
  <c r="D144" i="10"/>
  <c r="D125" i="10"/>
  <c r="D104" i="10"/>
  <c r="C92" i="10"/>
  <c r="D92" i="10"/>
  <c r="D90" i="10"/>
  <c r="J76" i="10"/>
  <c r="L76" i="10"/>
  <c r="F76" i="10"/>
  <c r="D64" i="10"/>
  <c r="B64" i="10"/>
  <c r="C40" i="10"/>
  <c r="C88" i="13"/>
  <c r="D88" i="13"/>
  <c r="B88" i="13"/>
  <c r="D146" i="11"/>
  <c r="F146" i="11" s="1"/>
  <c r="D47" i="11"/>
  <c r="F47" i="11" s="1"/>
  <c r="D47" i="13"/>
  <c r="D39" i="11"/>
  <c r="F39" i="11" s="1"/>
  <c r="D39" i="13"/>
  <c r="D23" i="11"/>
  <c r="F23" i="11" s="1"/>
  <c r="D23" i="13"/>
  <c r="D7" i="13"/>
  <c r="D7" i="10"/>
  <c r="C123" i="1"/>
  <c r="B123" i="1"/>
  <c r="D123" i="1"/>
  <c r="F123" i="1" s="1"/>
  <c r="B24" i="1"/>
  <c r="C24" i="1"/>
  <c r="D24" i="1"/>
  <c r="F24" i="1" s="1"/>
  <c r="C10" i="1"/>
  <c r="D10" i="1"/>
  <c r="F10" i="1" s="1"/>
  <c r="D86" i="13"/>
  <c r="C86" i="13"/>
  <c r="B86" i="13"/>
  <c r="B144" i="1"/>
  <c r="D144" i="1"/>
  <c r="F144" i="1" s="1"/>
  <c r="D135" i="1"/>
  <c r="F135" i="1" s="1"/>
  <c r="C89" i="1"/>
  <c r="D89" i="1"/>
  <c r="F89" i="1" s="1"/>
  <c r="D62" i="1"/>
  <c r="F62" i="1" s="1"/>
  <c r="D47" i="1"/>
  <c r="F47" i="1" s="1"/>
  <c r="O159" i="10"/>
  <c r="C148" i="10"/>
  <c r="D148" i="10"/>
  <c r="C88" i="10"/>
  <c r="B88" i="10"/>
  <c r="D88" i="10"/>
  <c r="C37" i="10"/>
  <c r="D37" i="10"/>
  <c r="D159" i="11"/>
  <c r="F159" i="11" s="1"/>
  <c r="C159" i="11"/>
  <c r="B159" i="11"/>
  <c r="E159" i="11" s="1"/>
  <c r="C98" i="1"/>
  <c r="D98" i="1"/>
  <c r="F98" i="1" s="1"/>
  <c r="B32" i="1"/>
  <c r="C32" i="1"/>
  <c r="D32" i="1"/>
  <c r="F32" i="1" s="1"/>
  <c r="J120" i="10"/>
  <c r="L120" i="10"/>
  <c r="F120" i="10"/>
  <c r="O120" i="10"/>
  <c r="C108" i="10"/>
  <c r="D108" i="10"/>
  <c r="N137" i="13"/>
  <c r="H137" i="13"/>
  <c r="F137" i="13"/>
  <c r="J137" i="13"/>
  <c r="D109" i="13"/>
  <c r="C109" i="13"/>
  <c r="J92" i="13"/>
  <c r="L92" i="13"/>
  <c r="H92" i="13"/>
  <c r="N92" i="13"/>
  <c r="F92" i="13"/>
  <c r="C146" i="1"/>
  <c r="D146" i="1"/>
  <c r="F146" i="1" s="1"/>
  <c r="C139" i="1"/>
  <c r="B139" i="1"/>
  <c r="D139" i="1"/>
  <c r="F139" i="1" s="1"/>
  <c r="D103" i="1"/>
  <c r="F103" i="1" s="1"/>
  <c r="D31" i="1"/>
  <c r="F31" i="1" s="1"/>
  <c r="F149" i="10"/>
  <c r="H149" i="10"/>
  <c r="J149" i="10"/>
  <c r="L149" i="10"/>
  <c r="N149" i="10"/>
  <c r="C132" i="10"/>
  <c r="D132" i="10"/>
  <c r="D143" i="13"/>
  <c r="B143" i="13"/>
  <c r="C143" i="13"/>
  <c r="N131" i="10"/>
  <c r="O131" i="10"/>
  <c r="J131" i="10"/>
  <c r="B160" i="1"/>
  <c r="D160" i="1"/>
  <c r="F160" i="1" s="1"/>
  <c r="C59" i="1"/>
  <c r="B59" i="1"/>
  <c r="D59" i="1"/>
  <c r="F59" i="1" s="1"/>
  <c r="C26" i="1"/>
  <c r="D26" i="1"/>
  <c r="F26" i="1" s="1"/>
  <c r="L131" i="10"/>
  <c r="C116" i="10"/>
  <c r="D116" i="10"/>
  <c r="B31" i="10"/>
  <c r="C31" i="10"/>
  <c r="D31" i="10"/>
  <c r="L17" i="10"/>
  <c r="B128" i="1"/>
  <c r="D128" i="1"/>
  <c r="F128" i="1" s="1"/>
  <c r="D160" i="13"/>
  <c r="D160" i="11"/>
  <c r="F160" i="11" s="1"/>
  <c r="D128" i="11"/>
  <c r="F128" i="11" s="1"/>
  <c r="D128" i="13"/>
  <c r="D112" i="11"/>
  <c r="F112" i="11" s="1"/>
  <c r="D112" i="13"/>
  <c r="D48" i="13"/>
  <c r="D48" i="10"/>
  <c r="L32" i="13"/>
  <c r="H32" i="13"/>
  <c r="N32" i="13"/>
  <c r="F32" i="13"/>
  <c r="J32" i="13"/>
  <c r="H24" i="13"/>
  <c r="J24" i="13"/>
  <c r="N24" i="13"/>
  <c r="F24" i="13"/>
  <c r="L8" i="10"/>
  <c r="H8" i="10"/>
  <c r="J8" i="10"/>
  <c r="F8" i="10"/>
  <c r="N8" i="10"/>
  <c r="D152" i="1"/>
  <c r="F152" i="1" s="1"/>
  <c r="D147" i="1"/>
  <c r="F147" i="1" s="1"/>
  <c r="B142" i="1"/>
  <c r="C135" i="1"/>
  <c r="B130" i="1"/>
  <c r="C121" i="1"/>
  <c r="D121" i="1"/>
  <c r="F121" i="1" s="1"/>
  <c r="B116" i="1"/>
  <c r="C116" i="1"/>
  <c r="D116" i="1"/>
  <c r="F116" i="1" s="1"/>
  <c r="D106" i="1"/>
  <c r="F106" i="1" s="1"/>
  <c r="B99" i="1"/>
  <c r="C96" i="1"/>
  <c r="D94" i="1"/>
  <c r="F94" i="1" s="1"/>
  <c r="B87" i="1"/>
  <c r="C82" i="1"/>
  <c r="D82" i="1"/>
  <c r="F82" i="1" s="1"/>
  <c r="D79" i="1"/>
  <c r="F79" i="1" s="1"/>
  <c r="C75" i="1"/>
  <c r="B75" i="1"/>
  <c r="D75" i="1"/>
  <c r="F75" i="1" s="1"/>
  <c r="C62" i="1"/>
  <c r="B48" i="1"/>
  <c r="D48" i="1"/>
  <c r="F48" i="1" s="1"/>
  <c r="B41" i="1"/>
  <c r="D39" i="1"/>
  <c r="F39" i="1" s="1"/>
  <c r="D33" i="1"/>
  <c r="F33" i="1" s="1"/>
  <c r="B10" i="1"/>
  <c r="B156" i="10"/>
  <c r="C156" i="10"/>
  <c r="D156" i="10"/>
  <c r="B125" i="10"/>
  <c r="F123" i="10"/>
  <c r="D117" i="10"/>
  <c r="B100" i="10"/>
  <c r="D52" i="10"/>
  <c r="B49" i="10"/>
  <c r="C49" i="10"/>
  <c r="D49" i="10"/>
  <c r="D47" i="10"/>
  <c r="D42" i="10"/>
  <c r="B42" i="10"/>
  <c r="C42" i="10"/>
  <c r="B40" i="10"/>
  <c r="D152" i="13"/>
  <c r="B132" i="13"/>
  <c r="C132" i="13"/>
  <c r="D132" i="13"/>
  <c r="D125" i="13"/>
  <c r="C125" i="13"/>
  <c r="B125" i="13"/>
  <c r="B19" i="11"/>
  <c r="E19" i="11" s="1"/>
  <c r="C19" i="11"/>
  <c r="D19" i="11"/>
  <c r="F19" i="11" s="1"/>
  <c r="F97" i="10"/>
  <c r="H97" i="10"/>
  <c r="H41" i="10"/>
  <c r="L41" i="10"/>
  <c r="D54" i="13"/>
  <c r="C54" i="13"/>
  <c r="B54" i="13"/>
  <c r="F45" i="13"/>
  <c r="H45" i="13"/>
  <c r="L45" i="13"/>
  <c r="N45" i="13"/>
  <c r="F37" i="13"/>
  <c r="H37" i="13"/>
  <c r="J37" i="13"/>
  <c r="N37" i="13"/>
  <c r="L37" i="13"/>
  <c r="D29" i="11"/>
  <c r="F29" i="11" s="1"/>
  <c r="D29" i="13"/>
  <c r="D21" i="11"/>
  <c r="F21" i="11" s="1"/>
  <c r="D21" i="13"/>
  <c r="L13" i="13"/>
  <c r="B153" i="10"/>
  <c r="B145" i="10"/>
  <c r="B137" i="10"/>
  <c r="B129" i="10"/>
  <c r="D115" i="10"/>
  <c r="D107" i="10"/>
  <c r="B59" i="10"/>
  <c r="C59" i="10"/>
  <c r="D59" i="10"/>
  <c r="D45" i="10"/>
  <c r="D15" i="10"/>
  <c r="D13" i="10"/>
  <c r="B153" i="13"/>
  <c r="C153" i="13"/>
  <c r="D153" i="13"/>
  <c r="J121" i="13"/>
  <c r="B105" i="13"/>
  <c r="C105" i="13"/>
  <c r="D105" i="13"/>
  <c r="H91" i="10"/>
  <c r="N77" i="10"/>
  <c r="F77" i="10"/>
  <c r="H77" i="10"/>
  <c r="D134" i="1"/>
  <c r="F134" i="1" s="1"/>
  <c r="D102" i="1"/>
  <c r="F102" i="1" s="1"/>
  <c r="D70" i="1"/>
  <c r="F70" i="1" s="1"/>
  <c r="D38" i="1"/>
  <c r="F38" i="1" s="1"/>
  <c r="D86" i="10"/>
  <c r="B86" i="10"/>
  <c r="C72" i="10"/>
  <c r="B72" i="10"/>
  <c r="D72" i="10"/>
  <c r="B68" i="10"/>
  <c r="D68" i="10"/>
  <c r="C56" i="10"/>
  <c r="B56" i="10"/>
  <c r="D56" i="10"/>
  <c r="B51" i="10"/>
  <c r="C51" i="10"/>
  <c r="D51" i="10"/>
  <c r="B43" i="10"/>
  <c r="D43" i="10"/>
  <c r="C43" i="10"/>
  <c r="D28" i="10"/>
  <c r="B28" i="10"/>
  <c r="C15" i="10"/>
  <c r="D147" i="13"/>
  <c r="B147" i="13"/>
  <c r="C147" i="13"/>
  <c r="B110" i="13"/>
  <c r="C110" i="13"/>
  <c r="D110" i="13"/>
  <c r="C96" i="13"/>
  <c r="D96" i="13"/>
  <c r="B96" i="13"/>
  <c r="J45" i="13"/>
  <c r="B22" i="13"/>
  <c r="D22" i="13"/>
  <c r="C22" i="13"/>
  <c r="C80" i="10"/>
  <c r="B80" i="10"/>
  <c r="D80" i="10"/>
  <c r="D65" i="10"/>
  <c r="B65" i="10"/>
  <c r="D159" i="13"/>
  <c r="B148" i="13"/>
  <c r="C148" i="13"/>
  <c r="J12" i="10"/>
  <c r="D150" i="1"/>
  <c r="F150" i="1" s="1"/>
  <c r="D118" i="1"/>
  <c r="F118" i="1" s="1"/>
  <c r="D86" i="1"/>
  <c r="F86" i="1" s="1"/>
  <c r="D54" i="1"/>
  <c r="F54" i="1" s="1"/>
  <c r="C32" i="12"/>
  <c r="C25" i="14"/>
  <c r="B25" i="14"/>
  <c r="E25" i="14"/>
  <c r="F25" i="14"/>
  <c r="D25" i="14"/>
  <c r="D99" i="11"/>
  <c r="F99" i="11" s="1"/>
  <c r="D99" i="13"/>
  <c r="F91" i="13"/>
  <c r="D75" i="13"/>
  <c r="D75" i="11"/>
  <c r="F75" i="11" s="1"/>
  <c r="N67" i="13"/>
  <c r="J67" i="13"/>
  <c r="F67" i="13"/>
  <c r="H67" i="13"/>
  <c r="L67" i="13"/>
  <c r="J59" i="13"/>
  <c r="D51" i="11"/>
  <c r="F51" i="11" s="1"/>
  <c r="D51" i="13"/>
  <c r="D43" i="13"/>
  <c r="D43" i="11"/>
  <c r="F43" i="11" s="1"/>
  <c r="D35" i="13"/>
  <c r="D35" i="11"/>
  <c r="F35" i="11" s="1"/>
  <c r="D35" i="10"/>
  <c r="F27" i="13"/>
  <c r="L27" i="13"/>
  <c r="H27" i="13"/>
  <c r="J27" i="13"/>
  <c r="N27" i="13"/>
  <c r="D19" i="13"/>
  <c r="D19" i="10"/>
  <c r="D30" i="1"/>
  <c r="F30" i="1" s="1"/>
  <c r="B30" i="1"/>
  <c r="D22" i="1"/>
  <c r="F22" i="1" s="1"/>
  <c r="B22" i="1"/>
  <c r="D14" i="1"/>
  <c r="F14" i="1" s="1"/>
  <c r="B14" i="1"/>
  <c r="D6" i="1"/>
  <c r="F6" i="1" s="1"/>
  <c r="B6" i="1"/>
  <c r="D66" i="10"/>
  <c r="C66" i="10"/>
  <c r="B66" i="10"/>
  <c r="D53" i="10"/>
  <c r="C53" i="10"/>
  <c r="D32" i="10"/>
  <c r="C32" i="10"/>
  <c r="B20" i="10"/>
  <c r="C20" i="10"/>
  <c r="D20" i="10"/>
  <c r="D155" i="13"/>
  <c r="B155" i="13"/>
  <c r="C144" i="13"/>
  <c r="B144" i="13"/>
  <c r="C136" i="13"/>
  <c r="B136" i="13"/>
  <c r="D136" i="13"/>
  <c r="D123" i="13"/>
  <c r="C123" i="13"/>
  <c r="D78" i="13"/>
  <c r="C78" i="13"/>
  <c r="B78" i="13"/>
  <c r="C133" i="11"/>
  <c r="D133" i="11"/>
  <c r="F133" i="11" s="1"/>
  <c r="B133" i="11"/>
  <c r="E133" i="11" s="1"/>
  <c r="C91" i="11"/>
  <c r="B91" i="11"/>
  <c r="E91" i="11" s="1"/>
  <c r="D91" i="11"/>
  <c r="F91" i="11" s="1"/>
  <c r="D83" i="11"/>
  <c r="F83" i="11" s="1"/>
  <c r="D67" i="11"/>
  <c r="F67" i="11" s="1"/>
  <c r="D62" i="10"/>
  <c r="D50" i="10"/>
  <c r="B50" i="10"/>
  <c r="H25" i="10"/>
  <c r="O25" i="10"/>
  <c r="F25" i="10"/>
  <c r="D151" i="13"/>
  <c r="C151" i="13"/>
  <c r="D149" i="13"/>
  <c r="C128" i="13"/>
  <c r="B128" i="13"/>
  <c r="D117" i="13"/>
  <c r="B117" i="13"/>
  <c r="C117" i="13"/>
  <c r="D56" i="13"/>
  <c r="C56" i="13"/>
  <c r="D146" i="10"/>
  <c r="D138" i="10"/>
  <c r="D134" i="10"/>
  <c r="D130" i="10"/>
  <c r="D126" i="10"/>
  <c r="D122" i="10"/>
  <c r="D118" i="10"/>
  <c r="D114" i="10"/>
  <c r="D110" i="10"/>
  <c r="D106" i="10"/>
  <c r="D102" i="10"/>
  <c r="D98" i="10"/>
  <c r="D94" i="10"/>
  <c r="D87" i="10"/>
  <c r="D79" i="10"/>
  <c r="D71" i="10"/>
  <c r="D61" i="10"/>
  <c r="D60" i="10"/>
  <c r="D54" i="10"/>
  <c r="C54" i="10"/>
  <c r="D30" i="10"/>
  <c r="N25" i="10"/>
  <c r="D9" i="10"/>
  <c r="C152" i="13"/>
  <c r="B152" i="13"/>
  <c r="D139" i="13"/>
  <c r="B139" i="13"/>
  <c r="D135" i="13"/>
  <c r="D133" i="13"/>
  <c r="C120" i="13"/>
  <c r="B120" i="13"/>
  <c r="D120" i="13"/>
  <c r="B118" i="13"/>
  <c r="D118" i="13"/>
  <c r="D111" i="13"/>
  <c r="D101" i="13"/>
  <c r="B101" i="13"/>
  <c r="B97" i="13"/>
  <c r="C97" i="13"/>
  <c r="D97" i="13"/>
  <c r="C94" i="13"/>
  <c r="D94" i="13"/>
  <c r="B94" i="13"/>
  <c r="D87" i="13"/>
  <c r="B87" i="13"/>
  <c r="C87" i="13"/>
  <c r="D53" i="13"/>
  <c r="B53" i="13"/>
  <c r="C53" i="13"/>
  <c r="B158" i="11"/>
  <c r="E158" i="11" s="1"/>
  <c r="C158" i="11"/>
  <c r="D158" i="11"/>
  <c r="F158" i="11" s="1"/>
  <c r="B126" i="11"/>
  <c r="E126" i="11" s="1"/>
  <c r="C126" i="11"/>
  <c r="D126" i="11"/>
  <c r="F126" i="11" s="1"/>
  <c r="D142" i="10"/>
  <c r="D81" i="11"/>
  <c r="F81" i="11" s="1"/>
  <c r="D81" i="13"/>
  <c r="J49" i="13"/>
  <c r="L49" i="13"/>
  <c r="N49" i="13"/>
  <c r="H49" i="13"/>
  <c r="D41" i="11"/>
  <c r="F41" i="11" s="1"/>
  <c r="D41" i="13"/>
  <c r="H33" i="13"/>
  <c r="D25" i="13"/>
  <c r="D25" i="11"/>
  <c r="F25" i="11" s="1"/>
  <c r="D63" i="10"/>
  <c r="C62" i="10"/>
  <c r="B55" i="10"/>
  <c r="D55" i="10"/>
  <c r="D39" i="10"/>
  <c r="D38" i="10"/>
  <c r="D34" i="10"/>
  <c r="B34" i="10"/>
  <c r="B27" i="10"/>
  <c r="D27" i="10"/>
  <c r="L25" i="10"/>
  <c r="B23" i="10"/>
  <c r="C23" i="10"/>
  <c r="D23" i="10"/>
  <c r="B11" i="10"/>
  <c r="D11" i="10"/>
  <c r="B158" i="13"/>
  <c r="C158" i="13"/>
  <c r="B156" i="13"/>
  <c r="D156" i="13"/>
  <c r="C149" i="13"/>
  <c r="D145" i="13"/>
  <c r="B113" i="13"/>
  <c r="D113" i="13"/>
  <c r="C57" i="13"/>
  <c r="B57" i="13"/>
  <c r="D22" i="10"/>
  <c r="C22" i="10"/>
  <c r="B22" i="10"/>
  <c r="B13" i="10"/>
  <c r="C13" i="10"/>
  <c r="D10" i="10"/>
  <c r="B10" i="10"/>
  <c r="C160" i="13"/>
  <c r="B160" i="13"/>
  <c r="D141" i="13"/>
  <c r="D115" i="13"/>
  <c r="D103" i="13"/>
  <c r="D71" i="13"/>
  <c r="B71" i="13"/>
  <c r="D64" i="13"/>
  <c r="B64" i="13"/>
  <c r="B6" i="13"/>
  <c r="D6" i="13"/>
  <c r="F6" i="13" s="1"/>
  <c r="C6" i="13"/>
  <c r="D107" i="13"/>
  <c r="D79" i="13"/>
  <c r="B79" i="13"/>
  <c r="D49" i="11"/>
  <c r="F49" i="11" s="1"/>
  <c r="C49" i="11"/>
  <c r="B49" i="11"/>
  <c r="E49" i="11" s="1"/>
  <c r="D58" i="10"/>
  <c r="D21" i="10"/>
  <c r="B21" i="10"/>
  <c r="D6" i="10"/>
  <c r="C6" i="10"/>
  <c r="D157" i="13"/>
  <c r="C141" i="13"/>
  <c r="D134" i="13"/>
  <c r="D131" i="13"/>
  <c r="D129" i="13"/>
  <c r="D119" i="13"/>
  <c r="C115" i="13"/>
  <c r="C112" i="13"/>
  <c r="B112" i="13"/>
  <c r="D108" i="13"/>
  <c r="C103" i="13"/>
  <c r="D83" i="13"/>
  <c r="B83" i="13"/>
  <c r="C83" i="13"/>
  <c r="D62" i="13"/>
  <c r="C62" i="13"/>
  <c r="B62" i="13"/>
  <c r="D46" i="10"/>
  <c r="D18" i="10"/>
  <c r="D69" i="13"/>
  <c r="B69" i="13"/>
  <c r="C69" i="13"/>
  <c r="D55" i="13"/>
  <c r="B55" i="13"/>
  <c r="B122" i="11"/>
  <c r="E122" i="11" s="1"/>
  <c r="C122" i="11"/>
  <c r="D122" i="11"/>
  <c r="F122" i="11" s="1"/>
  <c r="B78" i="11"/>
  <c r="E78" i="11" s="1"/>
  <c r="C78" i="11"/>
  <c r="D78" i="11"/>
  <c r="F78" i="11" s="1"/>
  <c r="B17" i="13"/>
  <c r="D17" i="13"/>
  <c r="B14" i="13"/>
  <c r="D14" i="13"/>
  <c r="C14" i="13"/>
  <c r="B11" i="13"/>
  <c r="C11" i="13"/>
  <c r="D11" i="13"/>
  <c r="D8" i="13"/>
  <c r="C22" i="11"/>
  <c r="D22" i="11"/>
  <c r="F22" i="11" s="1"/>
  <c r="B22" i="11"/>
  <c r="E22" i="11" s="1"/>
  <c r="C73" i="13"/>
  <c r="B73" i="13"/>
  <c r="C153" i="11"/>
  <c r="B153" i="11"/>
  <c r="E153" i="11" s="1"/>
  <c r="D139" i="11"/>
  <c r="F139" i="11" s="1"/>
  <c r="B139" i="11"/>
  <c r="E139" i="11" s="1"/>
  <c r="C139" i="11"/>
  <c r="D118" i="11"/>
  <c r="F118" i="11" s="1"/>
  <c r="D14" i="10"/>
  <c r="D95" i="13"/>
  <c r="D72" i="13"/>
  <c r="D70" i="13"/>
  <c r="C70" i="13"/>
  <c r="C21" i="13"/>
  <c r="B21" i="13"/>
  <c r="B116" i="11"/>
  <c r="E116" i="11" s="1"/>
  <c r="C116" i="11"/>
  <c r="D116" i="11"/>
  <c r="F116" i="11" s="1"/>
  <c r="B100" i="11"/>
  <c r="E100" i="11" s="1"/>
  <c r="C100" i="11"/>
  <c r="D100" i="11"/>
  <c r="F100" i="11" s="1"/>
  <c r="D14" i="11"/>
  <c r="F14" i="11" s="1"/>
  <c r="B89" i="13"/>
  <c r="C89" i="13"/>
  <c r="D84" i="13"/>
  <c r="D77" i="13"/>
  <c r="B77" i="13"/>
  <c r="C77" i="13"/>
  <c r="D16" i="13"/>
  <c r="B154" i="11"/>
  <c r="E154" i="11" s="1"/>
  <c r="C154" i="11"/>
  <c r="D154" i="11"/>
  <c r="F154" i="11" s="1"/>
  <c r="D127" i="11"/>
  <c r="F127" i="11" s="1"/>
  <c r="C127" i="11"/>
  <c r="D85" i="13"/>
  <c r="D63" i="13"/>
  <c r="D61" i="13"/>
  <c r="B61" i="13"/>
  <c r="C61" i="13"/>
  <c r="C137" i="11"/>
  <c r="D137" i="11"/>
  <c r="F137" i="11" s="1"/>
  <c r="B137" i="11"/>
  <c r="E137" i="11" s="1"/>
  <c r="D109" i="11"/>
  <c r="F109" i="11" s="1"/>
  <c r="C109" i="11"/>
  <c r="B108" i="11"/>
  <c r="E108" i="11" s="1"/>
  <c r="D108" i="11"/>
  <c r="F108" i="11" s="1"/>
  <c r="D105" i="11"/>
  <c r="F105" i="11" s="1"/>
  <c r="C105" i="11"/>
  <c r="C16" i="13"/>
  <c r="B16" i="13"/>
  <c r="C8" i="13"/>
  <c r="B8" i="13"/>
  <c r="C145" i="11"/>
  <c r="B145" i="11"/>
  <c r="E145" i="11" s="1"/>
  <c r="D135" i="11"/>
  <c r="F135" i="11" s="1"/>
  <c r="B135" i="11"/>
  <c r="E135" i="11" s="1"/>
  <c r="D123" i="11"/>
  <c r="F123" i="11" s="1"/>
  <c r="C123" i="11"/>
  <c r="B123" i="11"/>
  <c r="E123" i="11" s="1"/>
  <c r="B118" i="11"/>
  <c r="E118" i="11" s="1"/>
  <c r="C118" i="11"/>
  <c r="B83" i="11"/>
  <c r="E83" i="11" s="1"/>
  <c r="C83" i="11"/>
  <c r="D76" i="13"/>
  <c r="D68" i="13"/>
  <c r="D60" i="13"/>
  <c r="D52" i="13"/>
  <c r="D155" i="11"/>
  <c r="F155" i="11" s="1"/>
  <c r="C155" i="11"/>
  <c r="B150" i="11"/>
  <c r="E150" i="11" s="1"/>
  <c r="C150" i="11"/>
  <c r="B142" i="11"/>
  <c r="E142" i="11" s="1"/>
  <c r="D142" i="11"/>
  <c r="F142" i="11" s="1"/>
  <c r="C142" i="11"/>
  <c r="C86" i="11"/>
  <c r="B86" i="11"/>
  <c r="E86" i="11" s="1"/>
  <c r="D86" i="11"/>
  <c r="F86" i="11" s="1"/>
  <c r="C13" i="13"/>
  <c r="B13" i="13"/>
  <c r="D143" i="11"/>
  <c r="F143" i="11" s="1"/>
  <c r="B104" i="11"/>
  <c r="E104" i="11" s="1"/>
  <c r="C104" i="11"/>
  <c r="D93" i="11"/>
  <c r="F93" i="11" s="1"/>
  <c r="C93" i="11"/>
  <c r="D73" i="11"/>
  <c r="F73" i="11" s="1"/>
  <c r="D8" i="11"/>
  <c r="F8" i="11" s="1"/>
  <c r="C8" i="11"/>
  <c r="C149" i="11"/>
  <c r="B149" i="11"/>
  <c r="E149" i="11" s="1"/>
  <c r="D149" i="11"/>
  <c r="F149" i="11" s="1"/>
  <c r="B138" i="11"/>
  <c r="E138" i="11" s="1"/>
  <c r="D138" i="11"/>
  <c r="F138" i="11" s="1"/>
  <c r="B114" i="11"/>
  <c r="E114" i="11" s="1"/>
  <c r="C114" i="11"/>
  <c r="C73" i="11"/>
  <c r="D52" i="11"/>
  <c r="F52" i="11" s="1"/>
  <c r="B52" i="11"/>
  <c r="E52" i="11" s="1"/>
  <c r="C52" i="11"/>
  <c r="B42" i="11"/>
  <c r="E42" i="11" s="1"/>
  <c r="D42" i="11"/>
  <c r="F42" i="11" s="1"/>
  <c r="B14" i="11"/>
  <c r="E14" i="11" s="1"/>
  <c r="C14" i="11"/>
  <c r="C103" i="11"/>
  <c r="B103" i="11"/>
  <c r="E103" i="11" s="1"/>
  <c r="D103" i="11"/>
  <c r="F103" i="11" s="1"/>
  <c r="C95" i="11"/>
  <c r="B95" i="11"/>
  <c r="E95" i="11" s="1"/>
  <c r="D95" i="11"/>
  <c r="F95" i="11" s="1"/>
  <c r="D34" i="11"/>
  <c r="F34" i="11" s="1"/>
  <c r="C34" i="11"/>
  <c r="D24" i="11"/>
  <c r="F24" i="11" s="1"/>
  <c r="B24" i="11"/>
  <c r="E24" i="11" s="1"/>
  <c r="C24" i="11"/>
  <c r="D44" i="13"/>
  <c r="D36" i="13"/>
  <c r="D28" i="13"/>
  <c r="D147" i="11"/>
  <c r="F147" i="11" s="1"/>
  <c r="D84" i="11"/>
  <c r="F84" i="11" s="1"/>
  <c r="B84" i="11"/>
  <c r="E84" i="11" s="1"/>
  <c r="C84" i="11"/>
  <c r="B79" i="11"/>
  <c r="E79" i="11" s="1"/>
  <c r="C79" i="11"/>
  <c r="D56" i="11"/>
  <c r="F56" i="11" s="1"/>
  <c r="B56" i="11"/>
  <c r="E56" i="11" s="1"/>
  <c r="C56" i="11"/>
  <c r="D20" i="11"/>
  <c r="F20" i="11" s="1"/>
  <c r="B20" i="11"/>
  <c r="E20" i="11" s="1"/>
  <c r="C20" i="11"/>
  <c r="D17" i="11"/>
  <c r="F17" i="11" s="1"/>
  <c r="E6" i="11"/>
  <c r="F6" i="11" s="1"/>
  <c r="E18" i="14"/>
  <c r="F18" i="14"/>
  <c r="B18" i="14"/>
  <c r="D131" i="11"/>
  <c r="F131" i="11" s="1"/>
  <c r="D88" i="11"/>
  <c r="F88" i="11" s="1"/>
  <c r="C88" i="11"/>
  <c r="B88" i="11"/>
  <c r="E88" i="11" s="1"/>
  <c r="B70" i="11"/>
  <c r="E70" i="11" s="1"/>
  <c r="C70" i="11"/>
  <c r="D70" i="11"/>
  <c r="F70" i="11" s="1"/>
  <c r="D66" i="11"/>
  <c r="F66" i="11" s="1"/>
  <c r="B51" i="11"/>
  <c r="E51" i="11" s="1"/>
  <c r="C51" i="11"/>
  <c r="B10" i="11"/>
  <c r="E10" i="11" s="1"/>
  <c r="D10" i="11"/>
  <c r="D20" i="13"/>
  <c r="D12" i="13"/>
  <c r="D151" i="11"/>
  <c r="F151" i="11" s="1"/>
  <c r="D119" i="11"/>
  <c r="F119" i="11" s="1"/>
  <c r="D117" i="11"/>
  <c r="F117" i="11" s="1"/>
  <c r="B117" i="11"/>
  <c r="E117" i="11" s="1"/>
  <c r="D113" i="11"/>
  <c r="F113" i="11" s="1"/>
  <c r="C99" i="11"/>
  <c r="B99" i="11"/>
  <c r="E99" i="11" s="1"/>
  <c r="C82" i="11"/>
  <c r="B82" i="11"/>
  <c r="E82" i="11" s="1"/>
  <c r="D82" i="11"/>
  <c r="F82" i="11" s="1"/>
  <c r="C54" i="11"/>
  <c r="D54" i="11"/>
  <c r="F54" i="11" s="1"/>
  <c r="D40" i="11"/>
  <c r="F40" i="11" s="1"/>
  <c r="B19" i="14"/>
  <c r="C19" i="14"/>
  <c r="E19" i="14"/>
  <c r="F19" i="14"/>
  <c r="D101" i="11"/>
  <c r="F101" i="11" s="1"/>
  <c r="D92" i="11"/>
  <c r="F92" i="11" s="1"/>
  <c r="D69" i="11"/>
  <c r="F69" i="11" s="1"/>
  <c r="D62" i="11"/>
  <c r="F62" i="11" s="1"/>
  <c r="D60" i="11"/>
  <c r="F60" i="11" s="1"/>
  <c r="C60" i="11"/>
  <c r="D55" i="11"/>
  <c r="F55" i="11" s="1"/>
  <c r="B53" i="11"/>
  <c r="E53" i="11" s="1"/>
  <c r="C53" i="11"/>
  <c r="D48" i="11"/>
  <c r="F48" i="11" s="1"/>
  <c r="B48" i="11"/>
  <c r="E48" i="11" s="1"/>
  <c r="D30" i="11"/>
  <c r="F30" i="11" s="1"/>
  <c r="D28" i="11"/>
  <c r="F28" i="11" s="1"/>
  <c r="C28" i="11"/>
  <c r="B21" i="11"/>
  <c r="E21" i="11" s="1"/>
  <c r="C21" i="11"/>
  <c r="D16" i="11"/>
  <c r="F16" i="11" s="1"/>
  <c r="B16" i="11"/>
  <c r="E16" i="11" s="1"/>
  <c r="D65" i="11"/>
  <c r="F65" i="11" s="1"/>
  <c r="B50" i="11"/>
  <c r="E50" i="11" s="1"/>
  <c r="C50" i="11"/>
  <c r="D37" i="11"/>
  <c r="F37" i="11" s="1"/>
  <c r="B18" i="11"/>
  <c r="E18" i="11" s="1"/>
  <c r="C18" i="11"/>
  <c r="D97" i="11"/>
  <c r="F97" i="11" s="1"/>
  <c r="D80" i="11"/>
  <c r="F80" i="11" s="1"/>
  <c r="B80" i="11"/>
  <c r="E80" i="11" s="1"/>
  <c r="D76" i="11"/>
  <c r="F76" i="11" s="1"/>
  <c r="B76" i="11"/>
  <c r="E76" i="11" s="1"/>
  <c r="D72" i="11"/>
  <c r="F72" i="11" s="1"/>
  <c r="B63" i="11"/>
  <c r="E63" i="11" s="1"/>
  <c r="D63" i="11"/>
  <c r="F63" i="11" s="1"/>
  <c r="B59" i="11"/>
  <c r="E59" i="11" s="1"/>
  <c r="C59" i="11"/>
  <c r="D59" i="11"/>
  <c r="F59" i="11" s="1"/>
  <c r="B45" i="11"/>
  <c r="E45" i="11" s="1"/>
  <c r="D45" i="11"/>
  <c r="F45" i="11" s="1"/>
  <c r="D33" i="11"/>
  <c r="F33" i="11" s="1"/>
  <c r="B31" i="11"/>
  <c r="E31" i="11" s="1"/>
  <c r="D31" i="11"/>
  <c r="F31" i="11" s="1"/>
  <c r="B27" i="11"/>
  <c r="E27" i="11" s="1"/>
  <c r="C27" i="11"/>
  <c r="D27" i="11"/>
  <c r="F27" i="11" s="1"/>
  <c r="B13" i="11"/>
  <c r="E13" i="11" s="1"/>
  <c r="D13" i="11"/>
  <c r="C17" i="14"/>
  <c r="B17" i="14"/>
  <c r="E17" i="14"/>
  <c r="F17" i="14"/>
  <c r="D64" i="11"/>
  <c r="F64" i="11" s="1"/>
  <c r="C47" i="11"/>
  <c r="D32" i="11"/>
  <c r="F32" i="11" s="1"/>
  <c r="C15" i="11"/>
  <c r="D44" i="11"/>
  <c r="F44" i="11" s="1"/>
  <c r="D12" i="11"/>
  <c r="F12" i="11" s="1"/>
  <c r="D7" i="11"/>
  <c r="F7" i="11" s="1"/>
  <c r="D68" i="11"/>
  <c r="F68" i="11" s="1"/>
  <c r="D36" i="11"/>
  <c r="F36" i="11" s="1"/>
  <c r="C36" i="12"/>
  <c r="H105" i="10" l="1"/>
  <c r="H100" i="13"/>
  <c r="F119" i="10"/>
  <c r="N100" i="13"/>
  <c r="J119" i="10"/>
  <c r="O119" i="10"/>
  <c r="O16" i="10"/>
  <c r="L33" i="13"/>
  <c r="N91" i="13"/>
  <c r="H12" i="10"/>
  <c r="O41" i="10"/>
  <c r="L31" i="13"/>
  <c r="J34" i="13"/>
  <c r="H66" i="13"/>
  <c r="N138" i="13"/>
  <c r="J84" i="10"/>
  <c r="H151" i="10"/>
  <c r="J91" i="10"/>
  <c r="N33" i="13"/>
  <c r="F12" i="10"/>
  <c r="L91" i="13"/>
  <c r="L12" i="10"/>
  <c r="F13" i="13"/>
  <c r="F41" i="10"/>
  <c r="J89" i="10"/>
  <c r="N31" i="13"/>
  <c r="N66" i="13"/>
  <c r="O91" i="10"/>
  <c r="F33" i="13"/>
  <c r="H59" i="13"/>
  <c r="N91" i="10"/>
  <c r="J13" i="13"/>
  <c r="F59" i="13"/>
  <c r="L91" i="10"/>
  <c r="N13" i="13"/>
  <c r="L80" i="13"/>
  <c r="H138" i="13"/>
  <c r="O84" i="10"/>
  <c r="L59" i="13"/>
  <c r="J31" i="13"/>
  <c r="J138" i="13"/>
  <c r="N84" i="10"/>
  <c r="J91" i="13"/>
  <c r="N41" i="10"/>
  <c r="N69" i="10"/>
  <c r="F84" i="10"/>
  <c r="F101" i="10"/>
  <c r="J65" i="13"/>
  <c r="O36" i="10"/>
  <c r="N65" i="13"/>
  <c r="L65" i="13"/>
  <c r="N73" i="10"/>
  <c r="J99" i="10"/>
  <c r="L159" i="10"/>
  <c r="O99" i="10"/>
  <c r="J101" i="10"/>
  <c r="N154" i="13"/>
  <c r="H113" i="10"/>
  <c r="O81" i="10"/>
  <c r="F113" i="10"/>
  <c r="N81" i="10"/>
  <c r="H133" i="10"/>
  <c r="O113" i="10"/>
  <c r="H30" i="13"/>
  <c r="J40" i="13"/>
  <c r="H154" i="13"/>
  <c r="J154" i="13"/>
  <c r="F154" i="13"/>
  <c r="O154" i="10"/>
  <c r="N40" i="13"/>
  <c r="F89" i="13"/>
  <c r="F121" i="13"/>
  <c r="H40" i="13"/>
  <c r="L30" i="13"/>
  <c r="H139" i="10"/>
  <c r="F154" i="10"/>
  <c r="F103" i="10"/>
  <c r="H121" i="13"/>
  <c r="L40" i="13"/>
  <c r="J30" i="13"/>
  <c r="F10" i="13"/>
  <c r="N154" i="10"/>
  <c r="L103" i="10"/>
  <c r="N121" i="13"/>
  <c r="N30" i="13"/>
  <c r="J10" i="13"/>
  <c r="J139" i="10"/>
  <c r="H103" i="10"/>
  <c r="J154" i="10"/>
  <c r="L154" i="10"/>
  <c r="F139" i="10"/>
  <c r="L10" i="13"/>
  <c r="O139" i="10"/>
  <c r="J103" i="10"/>
  <c r="N10" i="13"/>
  <c r="N139" i="10"/>
  <c r="O103" i="10"/>
  <c r="F69" i="10"/>
  <c r="N126" i="13"/>
  <c r="F34" i="13"/>
  <c r="L151" i="10"/>
  <c r="O137" i="10"/>
  <c r="J80" i="13"/>
  <c r="N40" i="10"/>
  <c r="J151" i="10"/>
  <c r="H80" i="13"/>
  <c r="J40" i="10"/>
  <c r="H137" i="10"/>
  <c r="O151" i="10"/>
  <c r="F80" i="13"/>
  <c r="O69" i="10"/>
  <c r="O40" i="10"/>
  <c r="J155" i="10"/>
  <c r="N151" i="10"/>
  <c r="F155" i="10"/>
  <c r="J69" i="10"/>
  <c r="H40" i="10"/>
  <c r="L155" i="10"/>
  <c r="L69" i="10"/>
  <c r="L40" i="10"/>
  <c r="N34" i="13"/>
  <c r="J126" i="13"/>
  <c r="L34" i="13"/>
  <c r="L93" i="13"/>
  <c r="F133" i="10"/>
  <c r="H42" i="13"/>
  <c r="F93" i="13"/>
  <c r="L147" i="10"/>
  <c r="N93" i="13"/>
  <c r="J57" i="13"/>
  <c r="J93" i="13"/>
  <c r="H57" i="13"/>
  <c r="L153" i="10"/>
  <c r="J147" i="10"/>
  <c r="H141" i="10"/>
  <c r="N57" i="13"/>
  <c r="O147" i="10"/>
  <c r="N133" i="10"/>
  <c r="F42" i="13"/>
  <c r="L57" i="13"/>
  <c r="N147" i="10"/>
  <c r="L133" i="10"/>
  <c r="L42" i="13"/>
  <c r="F147" i="10"/>
  <c r="J133" i="10"/>
  <c r="N99" i="10"/>
  <c r="H101" i="10"/>
  <c r="L36" i="10"/>
  <c r="F159" i="10"/>
  <c r="N137" i="10"/>
  <c r="L137" i="10"/>
  <c r="L99" i="10"/>
  <c r="J137" i="10"/>
  <c r="F65" i="13"/>
  <c r="J73" i="10"/>
  <c r="L116" i="13"/>
  <c r="N101" i="10"/>
  <c r="H36" i="10"/>
  <c r="H159" i="10"/>
  <c r="L126" i="13"/>
  <c r="N155" i="10"/>
  <c r="H75" i="10"/>
  <c r="J159" i="10"/>
  <c r="O76" i="10"/>
  <c r="N36" i="10"/>
  <c r="F99" i="10"/>
  <c r="O101" i="10"/>
  <c r="F36" i="10"/>
  <c r="N85" i="10"/>
  <c r="O155" i="10"/>
  <c r="L124" i="13"/>
  <c r="H89" i="10"/>
  <c r="O89" i="10"/>
  <c r="H123" i="10"/>
  <c r="J123" i="10"/>
  <c r="L123" i="10"/>
  <c r="O123" i="10"/>
  <c r="O96" i="10"/>
  <c r="L89" i="10"/>
  <c r="J96" i="10"/>
  <c r="F96" i="10"/>
  <c r="O29" i="10"/>
  <c r="N89" i="10"/>
  <c r="F124" i="13"/>
  <c r="L135" i="10"/>
  <c r="J97" i="10"/>
  <c r="N76" i="10"/>
  <c r="N124" i="13"/>
  <c r="O97" i="10"/>
  <c r="J124" i="13"/>
  <c r="N97" i="10"/>
  <c r="F141" i="10"/>
  <c r="N141" i="10"/>
  <c r="L141" i="10"/>
  <c r="N153" i="10"/>
  <c r="J141" i="10"/>
  <c r="O153" i="10"/>
  <c r="H116" i="13"/>
  <c r="F17" i="10"/>
  <c r="O145" i="10"/>
  <c r="F29" i="10"/>
  <c r="F129" i="10"/>
  <c r="F145" i="10"/>
  <c r="F116" i="13"/>
  <c r="H17" i="10"/>
  <c r="L29" i="10"/>
  <c r="B22" i="14"/>
  <c r="N116" i="13"/>
  <c r="N145" i="10"/>
  <c r="J29" i="10"/>
  <c r="O112" i="10"/>
  <c r="L33" i="10"/>
  <c r="H29" i="10"/>
  <c r="H153" i="10"/>
  <c r="N17" i="10"/>
  <c r="F112" i="10"/>
  <c r="J33" i="10"/>
  <c r="F153" i="10"/>
  <c r="H112" i="10"/>
  <c r="L112" i="10"/>
  <c r="N33" i="10"/>
  <c r="O17" i="10"/>
  <c r="J112" i="10"/>
  <c r="J102" i="13"/>
  <c r="L102" i="13"/>
  <c r="O85" i="10"/>
  <c r="H102" i="13"/>
  <c r="H85" i="10"/>
  <c r="N102" i="13"/>
  <c r="H148" i="13"/>
  <c r="F121" i="10"/>
  <c r="F144" i="13"/>
  <c r="O44" i="10"/>
  <c r="J148" i="13"/>
  <c r="D17" i="12"/>
  <c r="H144" i="13"/>
  <c r="N44" i="10"/>
  <c r="J16" i="10"/>
  <c r="L144" i="13"/>
  <c r="N144" i="13"/>
  <c r="L44" i="10"/>
  <c r="H16" i="10"/>
  <c r="F16" i="10"/>
  <c r="L148" i="13"/>
  <c r="N16" i="10"/>
  <c r="F148" i="13"/>
  <c r="F44" i="10"/>
  <c r="B26" i="12"/>
  <c r="H89" i="13"/>
  <c r="N93" i="10"/>
  <c r="H106" i="13"/>
  <c r="B13" i="12"/>
  <c r="N89" i="13"/>
  <c r="L93" i="10"/>
  <c r="J106" i="13"/>
  <c r="O128" i="10"/>
  <c r="O93" i="10"/>
  <c r="F106" i="13"/>
  <c r="F128" i="10"/>
  <c r="H128" i="10"/>
  <c r="J93" i="10"/>
  <c r="L106" i="13"/>
  <c r="L128" i="10"/>
  <c r="H93" i="10"/>
  <c r="J128" i="10"/>
  <c r="L89" i="13"/>
  <c r="D18" i="12"/>
  <c r="O8" i="10"/>
  <c r="O121" i="10"/>
  <c r="J121" i="10"/>
  <c r="L121" i="10"/>
  <c r="N121" i="10"/>
  <c r="N105" i="10"/>
  <c r="O105" i="10"/>
  <c r="J105" i="10"/>
  <c r="L105" i="10"/>
  <c r="F13" i="11"/>
  <c r="D14" i="12" s="1"/>
  <c r="F33" i="10"/>
  <c r="O33" i="10"/>
  <c r="J145" i="10"/>
  <c r="L145" i="10"/>
  <c r="O129" i="10"/>
  <c r="J129" i="10"/>
  <c r="L129" i="10"/>
  <c r="N129" i="10"/>
  <c r="F73" i="10"/>
  <c r="H73" i="10"/>
  <c r="L73" i="10"/>
  <c r="F81" i="10"/>
  <c r="H81" i="10"/>
  <c r="L81" i="10"/>
  <c r="H120" i="10"/>
  <c r="N120" i="10"/>
  <c r="J85" i="10"/>
  <c r="L85" i="10"/>
  <c r="N96" i="10"/>
  <c r="H96" i="10"/>
  <c r="N127" i="10"/>
  <c r="O127" i="10"/>
  <c r="J127" i="10"/>
  <c r="H127" i="10"/>
  <c r="L127" i="10"/>
  <c r="F127" i="10"/>
  <c r="F38" i="13"/>
  <c r="H38" i="13"/>
  <c r="J38" i="13"/>
  <c r="L38" i="13"/>
  <c r="N38" i="13"/>
  <c r="D16" i="12"/>
  <c r="L60" i="13"/>
  <c r="H60" i="13"/>
  <c r="F60" i="13"/>
  <c r="J60" i="13"/>
  <c r="N60" i="13"/>
  <c r="D21" i="12"/>
  <c r="N119" i="13"/>
  <c r="H119" i="13"/>
  <c r="F119" i="13"/>
  <c r="L119" i="13"/>
  <c r="J119" i="13"/>
  <c r="F71" i="13"/>
  <c r="H71" i="13"/>
  <c r="J71" i="13"/>
  <c r="L71" i="13"/>
  <c r="N71" i="13"/>
  <c r="N34" i="10"/>
  <c r="J34" i="10"/>
  <c r="F34" i="10"/>
  <c r="H34" i="10"/>
  <c r="L34" i="10"/>
  <c r="O34" i="10"/>
  <c r="J25" i="13"/>
  <c r="F25" i="13"/>
  <c r="N25" i="13"/>
  <c r="L25" i="13"/>
  <c r="H25" i="13"/>
  <c r="F118" i="13"/>
  <c r="N118" i="13"/>
  <c r="H118" i="13"/>
  <c r="L118" i="13"/>
  <c r="J118" i="13"/>
  <c r="N138" i="10"/>
  <c r="F138" i="10"/>
  <c r="O138" i="10"/>
  <c r="H138" i="10"/>
  <c r="J138" i="10"/>
  <c r="L138" i="10"/>
  <c r="F22" i="13"/>
  <c r="H22" i="13"/>
  <c r="J22" i="13"/>
  <c r="L22" i="13"/>
  <c r="N22" i="13"/>
  <c r="N160" i="13"/>
  <c r="H160" i="13"/>
  <c r="L160" i="13"/>
  <c r="F160" i="13"/>
  <c r="J160" i="13"/>
  <c r="J7" i="10"/>
  <c r="N7" i="10"/>
  <c r="H7" i="10"/>
  <c r="L7" i="10"/>
  <c r="F7" i="10"/>
  <c r="L24" i="10"/>
  <c r="H24" i="10"/>
  <c r="J24" i="10"/>
  <c r="N24" i="10"/>
  <c r="F24" i="10"/>
  <c r="O24" i="10"/>
  <c r="L68" i="13"/>
  <c r="N68" i="13"/>
  <c r="F68" i="13"/>
  <c r="H68" i="13"/>
  <c r="J68" i="13"/>
  <c r="J77" i="13"/>
  <c r="L77" i="13"/>
  <c r="H77" i="13"/>
  <c r="N77" i="13"/>
  <c r="F77" i="13"/>
  <c r="F95" i="13"/>
  <c r="H95" i="13"/>
  <c r="L95" i="13"/>
  <c r="N95" i="13"/>
  <c r="J95" i="13"/>
  <c r="N129" i="13"/>
  <c r="H129" i="13"/>
  <c r="F129" i="13"/>
  <c r="J129" i="13"/>
  <c r="L129" i="13"/>
  <c r="N145" i="13"/>
  <c r="H145" i="13"/>
  <c r="F145" i="13"/>
  <c r="J145" i="13"/>
  <c r="L145" i="13"/>
  <c r="L38" i="10"/>
  <c r="N38" i="10"/>
  <c r="H38" i="10"/>
  <c r="O38" i="10"/>
  <c r="F38" i="10"/>
  <c r="J38" i="10"/>
  <c r="H61" i="10"/>
  <c r="L61" i="10"/>
  <c r="J61" i="10"/>
  <c r="N61" i="10"/>
  <c r="O61" i="10"/>
  <c r="F61" i="10"/>
  <c r="N146" i="10"/>
  <c r="F146" i="10"/>
  <c r="H146" i="10"/>
  <c r="J146" i="10"/>
  <c r="L146" i="10"/>
  <c r="O146" i="10"/>
  <c r="J62" i="10"/>
  <c r="F62" i="10"/>
  <c r="O62" i="10"/>
  <c r="N62" i="10"/>
  <c r="H62" i="10"/>
  <c r="L62" i="10"/>
  <c r="J96" i="13"/>
  <c r="H96" i="13"/>
  <c r="F96" i="13"/>
  <c r="L96" i="13"/>
  <c r="N96" i="13"/>
  <c r="N105" i="13"/>
  <c r="H105" i="13"/>
  <c r="F105" i="13"/>
  <c r="J105" i="13"/>
  <c r="L105" i="13"/>
  <c r="F29" i="13"/>
  <c r="L29" i="13"/>
  <c r="N29" i="13"/>
  <c r="H29" i="13"/>
  <c r="J29" i="13"/>
  <c r="F42" i="10"/>
  <c r="O42" i="10"/>
  <c r="L42" i="10"/>
  <c r="N42" i="10"/>
  <c r="H42" i="10"/>
  <c r="J42" i="10"/>
  <c r="F117" i="10"/>
  <c r="H117" i="10"/>
  <c r="J117" i="10"/>
  <c r="L117" i="10"/>
  <c r="N117" i="10"/>
  <c r="O117" i="10"/>
  <c r="J148" i="10"/>
  <c r="L148" i="10"/>
  <c r="F148" i="10"/>
  <c r="H148" i="10"/>
  <c r="N148" i="10"/>
  <c r="O148" i="10"/>
  <c r="J90" i="10"/>
  <c r="N90" i="10"/>
  <c r="O90" i="10"/>
  <c r="H90" i="10"/>
  <c r="L90" i="10"/>
  <c r="F90" i="10"/>
  <c r="H26" i="13"/>
  <c r="J26" i="13"/>
  <c r="L26" i="13"/>
  <c r="N26" i="13"/>
  <c r="F26" i="13"/>
  <c r="J84" i="13"/>
  <c r="F84" i="13"/>
  <c r="H84" i="13"/>
  <c r="L84" i="13"/>
  <c r="N84" i="13"/>
  <c r="L83" i="13"/>
  <c r="F83" i="13"/>
  <c r="J83" i="13"/>
  <c r="H83" i="13"/>
  <c r="N83" i="13"/>
  <c r="H21" i="10"/>
  <c r="L21" i="10"/>
  <c r="N21" i="10"/>
  <c r="O21" i="10"/>
  <c r="F21" i="10"/>
  <c r="J21" i="10"/>
  <c r="N120" i="13"/>
  <c r="H120" i="13"/>
  <c r="L120" i="13"/>
  <c r="J120" i="13"/>
  <c r="F120" i="13"/>
  <c r="F71" i="10"/>
  <c r="O71" i="10"/>
  <c r="N71" i="10"/>
  <c r="J71" i="10"/>
  <c r="L71" i="10"/>
  <c r="H71" i="10"/>
  <c r="F19" i="13"/>
  <c r="L19" i="13"/>
  <c r="H19" i="13"/>
  <c r="J19" i="13"/>
  <c r="N19" i="13"/>
  <c r="F35" i="13"/>
  <c r="L35" i="13"/>
  <c r="N35" i="13"/>
  <c r="J35" i="13"/>
  <c r="H35" i="13"/>
  <c r="O47" i="10"/>
  <c r="N47" i="10"/>
  <c r="J47" i="10"/>
  <c r="L47" i="10"/>
  <c r="F47" i="10"/>
  <c r="H47" i="10"/>
  <c r="N23" i="13"/>
  <c r="F23" i="13"/>
  <c r="H23" i="13"/>
  <c r="J23" i="13"/>
  <c r="L23" i="13"/>
  <c r="J92" i="10"/>
  <c r="L92" i="10"/>
  <c r="F92" i="10"/>
  <c r="O92" i="10"/>
  <c r="H92" i="10"/>
  <c r="N92" i="10"/>
  <c r="O67" i="10"/>
  <c r="H67" i="10"/>
  <c r="J67" i="10"/>
  <c r="N67" i="10"/>
  <c r="F67" i="10"/>
  <c r="L67" i="10"/>
  <c r="J124" i="10"/>
  <c r="L124" i="10"/>
  <c r="F124" i="10"/>
  <c r="H124" i="10"/>
  <c r="O124" i="10"/>
  <c r="N124" i="10"/>
  <c r="B23" i="12"/>
  <c r="D25" i="12"/>
  <c r="F134" i="13"/>
  <c r="N134" i="13"/>
  <c r="H134" i="13"/>
  <c r="L134" i="13"/>
  <c r="J134" i="13"/>
  <c r="H141" i="13"/>
  <c r="N141" i="13"/>
  <c r="F141" i="13"/>
  <c r="L141" i="13"/>
  <c r="J141" i="13"/>
  <c r="O55" i="10"/>
  <c r="N55" i="10"/>
  <c r="L55" i="10"/>
  <c r="J55" i="10"/>
  <c r="F55" i="10"/>
  <c r="H55" i="10"/>
  <c r="H9" i="10"/>
  <c r="N9" i="10"/>
  <c r="F9" i="10"/>
  <c r="J9" i="10"/>
  <c r="L9" i="10"/>
  <c r="N151" i="13"/>
  <c r="H151" i="13"/>
  <c r="F151" i="13"/>
  <c r="L151" i="13"/>
  <c r="J151" i="13"/>
  <c r="F110" i="13"/>
  <c r="N110" i="13"/>
  <c r="H110" i="13"/>
  <c r="L110" i="13"/>
  <c r="J110" i="13"/>
  <c r="J86" i="10"/>
  <c r="F86" i="10"/>
  <c r="H86" i="10"/>
  <c r="L86" i="10"/>
  <c r="N86" i="10"/>
  <c r="O86" i="10"/>
  <c r="H13" i="10"/>
  <c r="F13" i="10"/>
  <c r="N13" i="10"/>
  <c r="J13" i="10"/>
  <c r="L13" i="10"/>
  <c r="H49" i="10"/>
  <c r="L49" i="10"/>
  <c r="F49" i="10"/>
  <c r="O49" i="10"/>
  <c r="J49" i="10"/>
  <c r="N49" i="10"/>
  <c r="J108" i="10"/>
  <c r="L108" i="10"/>
  <c r="F108" i="10"/>
  <c r="N108" i="10"/>
  <c r="H108" i="10"/>
  <c r="O108" i="10"/>
  <c r="F158" i="13"/>
  <c r="N158" i="13"/>
  <c r="H158" i="13"/>
  <c r="L158" i="13"/>
  <c r="J158" i="13"/>
  <c r="B24" i="12"/>
  <c r="D24" i="12"/>
  <c r="D26" i="12"/>
  <c r="N122" i="10"/>
  <c r="F122" i="10"/>
  <c r="H122" i="10"/>
  <c r="J122" i="10"/>
  <c r="L122" i="10"/>
  <c r="O122" i="10"/>
  <c r="F43" i="13"/>
  <c r="H43" i="13"/>
  <c r="N43" i="13"/>
  <c r="J43" i="13"/>
  <c r="L43" i="13"/>
  <c r="O31" i="10"/>
  <c r="F31" i="10"/>
  <c r="L31" i="10"/>
  <c r="H31" i="10"/>
  <c r="N31" i="10"/>
  <c r="J31" i="10"/>
  <c r="J132" i="10"/>
  <c r="L132" i="10"/>
  <c r="F132" i="10"/>
  <c r="H132" i="10"/>
  <c r="N132" i="10"/>
  <c r="O132" i="10"/>
  <c r="N39" i="13"/>
  <c r="F39" i="13"/>
  <c r="H39" i="13"/>
  <c r="J39" i="13"/>
  <c r="L39" i="13"/>
  <c r="H57" i="10"/>
  <c r="O57" i="10"/>
  <c r="J57" i="10"/>
  <c r="L57" i="10"/>
  <c r="N57" i="10"/>
  <c r="F57" i="10"/>
  <c r="N104" i="13"/>
  <c r="H104" i="13"/>
  <c r="L104" i="13"/>
  <c r="J104" i="13"/>
  <c r="F104" i="13"/>
  <c r="N127" i="13"/>
  <c r="H127" i="13"/>
  <c r="F127" i="13"/>
  <c r="J127" i="13"/>
  <c r="L127" i="13"/>
  <c r="C23" i="12"/>
  <c r="C26" i="12"/>
  <c r="B25" i="12"/>
  <c r="B19" i="12"/>
  <c r="J12" i="13"/>
  <c r="L12" i="13"/>
  <c r="H12" i="13"/>
  <c r="N12" i="13"/>
  <c r="F12" i="13"/>
  <c r="F10" i="11"/>
  <c r="D13" i="12" s="1"/>
  <c r="D22" i="12"/>
  <c r="J17" i="13"/>
  <c r="L17" i="13"/>
  <c r="F17" i="13"/>
  <c r="H17" i="13"/>
  <c r="N17" i="13"/>
  <c r="H157" i="13"/>
  <c r="N157" i="13"/>
  <c r="F157" i="13"/>
  <c r="J157" i="13"/>
  <c r="L157" i="13"/>
  <c r="O27" i="10"/>
  <c r="L27" i="10"/>
  <c r="H27" i="10"/>
  <c r="N27" i="10"/>
  <c r="J27" i="10"/>
  <c r="F27" i="10"/>
  <c r="H133" i="13"/>
  <c r="N133" i="13"/>
  <c r="F133" i="13"/>
  <c r="J133" i="13"/>
  <c r="L133" i="13"/>
  <c r="H30" i="10"/>
  <c r="L30" i="10"/>
  <c r="F30" i="10"/>
  <c r="O30" i="10"/>
  <c r="J30" i="10"/>
  <c r="N30" i="10"/>
  <c r="N94" i="10"/>
  <c r="J94" i="10"/>
  <c r="L94" i="10"/>
  <c r="O94" i="10"/>
  <c r="F94" i="10"/>
  <c r="H94" i="10"/>
  <c r="N126" i="10"/>
  <c r="J126" i="10"/>
  <c r="L126" i="10"/>
  <c r="O126" i="10"/>
  <c r="H126" i="10"/>
  <c r="F126" i="10"/>
  <c r="L155" i="13"/>
  <c r="N155" i="13"/>
  <c r="F155" i="13"/>
  <c r="H155" i="13"/>
  <c r="J155" i="13"/>
  <c r="H53" i="10"/>
  <c r="O53" i="10"/>
  <c r="L53" i="10"/>
  <c r="J53" i="10"/>
  <c r="F53" i="10"/>
  <c r="N53" i="10"/>
  <c r="N51" i="13"/>
  <c r="H51" i="13"/>
  <c r="L51" i="13"/>
  <c r="J51" i="13"/>
  <c r="F51" i="13"/>
  <c r="O43" i="10"/>
  <c r="L43" i="10"/>
  <c r="H43" i="10"/>
  <c r="J43" i="10"/>
  <c r="N43" i="10"/>
  <c r="F43" i="10"/>
  <c r="L68" i="10"/>
  <c r="H68" i="10"/>
  <c r="J68" i="10"/>
  <c r="F68" i="10"/>
  <c r="O68" i="10"/>
  <c r="N68" i="10"/>
  <c r="H45" i="10"/>
  <c r="N45" i="10"/>
  <c r="O45" i="10"/>
  <c r="J45" i="10"/>
  <c r="F45" i="10"/>
  <c r="L45" i="10"/>
  <c r="N115" i="10"/>
  <c r="O115" i="10"/>
  <c r="J115" i="10"/>
  <c r="F115" i="10"/>
  <c r="H115" i="10"/>
  <c r="L115" i="10"/>
  <c r="N152" i="13"/>
  <c r="H152" i="13"/>
  <c r="L152" i="13"/>
  <c r="F152" i="13"/>
  <c r="J152" i="13"/>
  <c r="L48" i="10"/>
  <c r="N48" i="10"/>
  <c r="O48" i="10"/>
  <c r="F48" i="10"/>
  <c r="H48" i="10"/>
  <c r="J48" i="10"/>
  <c r="N128" i="13"/>
  <c r="H128" i="13"/>
  <c r="L128" i="13"/>
  <c r="F128" i="13"/>
  <c r="J128" i="13"/>
  <c r="F83" i="10"/>
  <c r="L83" i="10"/>
  <c r="N83" i="10"/>
  <c r="H83" i="10"/>
  <c r="O83" i="10"/>
  <c r="J83" i="10"/>
  <c r="J152" i="10"/>
  <c r="L152" i="10"/>
  <c r="F152" i="10"/>
  <c r="O152" i="10"/>
  <c r="H152" i="10"/>
  <c r="N152" i="10"/>
  <c r="N98" i="13"/>
  <c r="J98" i="13"/>
  <c r="H98" i="13"/>
  <c r="L98" i="13"/>
  <c r="F98" i="13"/>
  <c r="N26" i="10"/>
  <c r="H26" i="10"/>
  <c r="L26" i="10"/>
  <c r="F26" i="10"/>
  <c r="O26" i="10"/>
  <c r="J26" i="10"/>
  <c r="F44" i="13"/>
  <c r="J44" i="13"/>
  <c r="H44" i="13"/>
  <c r="L44" i="13"/>
  <c r="N44" i="13"/>
  <c r="H85" i="13"/>
  <c r="F85" i="13"/>
  <c r="N85" i="13"/>
  <c r="L85" i="13"/>
  <c r="J85" i="13"/>
  <c r="F79" i="13"/>
  <c r="H79" i="13"/>
  <c r="L79" i="13"/>
  <c r="N79" i="13"/>
  <c r="J79" i="13"/>
  <c r="F81" i="13"/>
  <c r="H81" i="13"/>
  <c r="N81" i="13"/>
  <c r="J81" i="13"/>
  <c r="L81" i="13"/>
  <c r="F94" i="13"/>
  <c r="H94" i="13"/>
  <c r="L94" i="13"/>
  <c r="N94" i="13"/>
  <c r="J94" i="13"/>
  <c r="L60" i="10"/>
  <c r="N60" i="10"/>
  <c r="J60" i="10"/>
  <c r="F60" i="10"/>
  <c r="H60" i="10"/>
  <c r="O60" i="10"/>
  <c r="J50" i="10"/>
  <c r="F50" i="10"/>
  <c r="H50" i="10"/>
  <c r="O50" i="10"/>
  <c r="L50" i="10"/>
  <c r="N50" i="10"/>
  <c r="O35" i="10"/>
  <c r="L35" i="10"/>
  <c r="H35" i="10"/>
  <c r="F35" i="10"/>
  <c r="J35" i="10"/>
  <c r="N35" i="10"/>
  <c r="H125" i="13"/>
  <c r="N125" i="13"/>
  <c r="F125" i="13"/>
  <c r="L125" i="13"/>
  <c r="J125" i="13"/>
  <c r="N88" i="10"/>
  <c r="J88" i="10"/>
  <c r="L88" i="10"/>
  <c r="O88" i="10"/>
  <c r="H88" i="10"/>
  <c r="F88" i="10"/>
  <c r="F142" i="13"/>
  <c r="N142" i="13"/>
  <c r="H142" i="13"/>
  <c r="L142" i="13"/>
  <c r="J142" i="13"/>
  <c r="D19" i="12"/>
  <c r="L76" i="13"/>
  <c r="J76" i="13"/>
  <c r="H76" i="13"/>
  <c r="F76" i="13"/>
  <c r="N76" i="13"/>
  <c r="B21" i="12"/>
  <c r="F14" i="10"/>
  <c r="O14" i="10"/>
  <c r="N14" i="10"/>
  <c r="L14" i="10"/>
  <c r="H14" i="10"/>
  <c r="J14" i="10"/>
  <c r="J69" i="13"/>
  <c r="F69" i="13"/>
  <c r="H69" i="13"/>
  <c r="L69" i="13"/>
  <c r="N69" i="13"/>
  <c r="O39" i="10"/>
  <c r="J39" i="10"/>
  <c r="N39" i="10"/>
  <c r="H39" i="10"/>
  <c r="F39" i="10"/>
  <c r="L39" i="10"/>
  <c r="L97" i="13"/>
  <c r="F97" i="13"/>
  <c r="N97" i="13"/>
  <c r="H97" i="13"/>
  <c r="J97" i="13"/>
  <c r="L56" i="10"/>
  <c r="O56" i="10"/>
  <c r="H56" i="10"/>
  <c r="F56" i="10"/>
  <c r="J56" i="10"/>
  <c r="N56" i="10"/>
  <c r="L88" i="13"/>
  <c r="F88" i="13"/>
  <c r="J88" i="13"/>
  <c r="H88" i="13"/>
  <c r="N88" i="13"/>
  <c r="N158" i="10"/>
  <c r="F158" i="10"/>
  <c r="L158" i="10"/>
  <c r="O158" i="10"/>
  <c r="H158" i="10"/>
  <c r="J158" i="10"/>
  <c r="F79" i="10"/>
  <c r="O79" i="10"/>
  <c r="J79" i="10"/>
  <c r="L79" i="10"/>
  <c r="N79" i="10"/>
  <c r="H79" i="10"/>
  <c r="F56" i="13"/>
  <c r="J56" i="13"/>
  <c r="L56" i="13"/>
  <c r="N56" i="13"/>
  <c r="H56" i="13"/>
  <c r="L32" i="10"/>
  <c r="N32" i="10"/>
  <c r="H32" i="10"/>
  <c r="J32" i="10"/>
  <c r="O32" i="10"/>
  <c r="F32" i="10"/>
  <c r="J140" i="13"/>
  <c r="N140" i="13"/>
  <c r="F140" i="13"/>
  <c r="L140" i="13"/>
  <c r="H140" i="13"/>
  <c r="B17" i="12"/>
  <c r="O46" i="10"/>
  <c r="N46" i="10"/>
  <c r="J46" i="10"/>
  <c r="F46" i="10"/>
  <c r="H46" i="10"/>
  <c r="L46" i="10"/>
  <c r="F87" i="10"/>
  <c r="O87" i="10"/>
  <c r="H87" i="10"/>
  <c r="L87" i="10"/>
  <c r="J87" i="10"/>
  <c r="N87" i="10"/>
  <c r="O15" i="10"/>
  <c r="N15" i="10"/>
  <c r="F15" i="10"/>
  <c r="L15" i="10"/>
  <c r="J15" i="10"/>
  <c r="H15" i="10"/>
  <c r="B15" i="12"/>
  <c r="L16" i="13"/>
  <c r="H16" i="13"/>
  <c r="N16" i="13"/>
  <c r="J16" i="13"/>
  <c r="F16" i="13"/>
  <c r="L8" i="13"/>
  <c r="H8" i="13"/>
  <c r="J8" i="13"/>
  <c r="N8" i="13"/>
  <c r="F8" i="13"/>
  <c r="F64" i="13"/>
  <c r="J64" i="13"/>
  <c r="L64" i="13"/>
  <c r="N64" i="13"/>
  <c r="H64" i="13"/>
  <c r="O63" i="10"/>
  <c r="H63" i="10"/>
  <c r="F63" i="10"/>
  <c r="J63" i="10"/>
  <c r="N63" i="10"/>
  <c r="L63" i="10"/>
  <c r="J41" i="13"/>
  <c r="L41" i="13"/>
  <c r="N41" i="13"/>
  <c r="H41" i="13"/>
  <c r="F41" i="13"/>
  <c r="F87" i="13"/>
  <c r="J87" i="13"/>
  <c r="N87" i="13"/>
  <c r="L87" i="13"/>
  <c r="H87" i="13"/>
  <c r="H101" i="13"/>
  <c r="N101" i="13"/>
  <c r="F101" i="13"/>
  <c r="J101" i="13"/>
  <c r="L101" i="13"/>
  <c r="N135" i="13"/>
  <c r="H135" i="13"/>
  <c r="F135" i="13"/>
  <c r="L135" i="13"/>
  <c r="J135" i="13"/>
  <c r="N98" i="10"/>
  <c r="H98" i="10"/>
  <c r="F98" i="10"/>
  <c r="L98" i="10"/>
  <c r="O98" i="10"/>
  <c r="J98" i="10"/>
  <c r="N130" i="10"/>
  <c r="F130" i="10"/>
  <c r="J130" i="10"/>
  <c r="L130" i="10"/>
  <c r="H130" i="10"/>
  <c r="O130" i="10"/>
  <c r="H117" i="13"/>
  <c r="N117" i="13"/>
  <c r="F117" i="13"/>
  <c r="L117" i="13"/>
  <c r="J117" i="13"/>
  <c r="L123" i="13"/>
  <c r="N123" i="13"/>
  <c r="F123" i="13"/>
  <c r="H123" i="13"/>
  <c r="J123" i="13"/>
  <c r="O59" i="10"/>
  <c r="N59" i="10"/>
  <c r="F59" i="10"/>
  <c r="J59" i="10"/>
  <c r="L59" i="10"/>
  <c r="H59" i="10"/>
  <c r="H54" i="13"/>
  <c r="F54" i="13"/>
  <c r="J54" i="13"/>
  <c r="L54" i="13"/>
  <c r="N54" i="13"/>
  <c r="L52" i="10"/>
  <c r="F52" i="10"/>
  <c r="N52" i="10"/>
  <c r="O52" i="10"/>
  <c r="H52" i="10"/>
  <c r="J52" i="10"/>
  <c r="L48" i="13"/>
  <c r="H48" i="13"/>
  <c r="J48" i="13"/>
  <c r="N48" i="13"/>
  <c r="F48" i="13"/>
  <c r="H37" i="10"/>
  <c r="N37" i="10"/>
  <c r="L37" i="10"/>
  <c r="F37" i="10"/>
  <c r="J37" i="10"/>
  <c r="O37" i="10"/>
  <c r="N47" i="13"/>
  <c r="F47" i="13"/>
  <c r="H47" i="13"/>
  <c r="J47" i="13"/>
  <c r="L47" i="13"/>
  <c r="F125" i="10"/>
  <c r="H125" i="10"/>
  <c r="J125" i="10"/>
  <c r="L125" i="10"/>
  <c r="N125" i="10"/>
  <c r="O125" i="10"/>
  <c r="J9" i="13"/>
  <c r="L9" i="13"/>
  <c r="H9" i="13"/>
  <c r="N9" i="13"/>
  <c r="F9" i="13"/>
  <c r="J70" i="10"/>
  <c r="F70" i="10"/>
  <c r="L70" i="10"/>
  <c r="N70" i="10"/>
  <c r="O70" i="10"/>
  <c r="H70" i="10"/>
  <c r="H50" i="13"/>
  <c r="N50" i="13"/>
  <c r="L50" i="13"/>
  <c r="F50" i="13"/>
  <c r="J50" i="13"/>
  <c r="J74" i="10"/>
  <c r="N74" i="10"/>
  <c r="O74" i="10"/>
  <c r="H74" i="10"/>
  <c r="L74" i="10"/>
  <c r="F74" i="10"/>
  <c r="N130" i="13"/>
  <c r="L130" i="13"/>
  <c r="F130" i="13"/>
  <c r="J130" i="13"/>
  <c r="H130" i="13"/>
  <c r="F46" i="13"/>
  <c r="H46" i="13"/>
  <c r="J46" i="13"/>
  <c r="N46" i="13"/>
  <c r="L46" i="13"/>
  <c r="F72" i="13"/>
  <c r="J72" i="13"/>
  <c r="L72" i="13"/>
  <c r="N72" i="13"/>
  <c r="H72" i="13"/>
  <c r="L6" i="10"/>
  <c r="N6" i="10"/>
  <c r="F6" i="10"/>
  <c r="J6" i="10"/>
  <c r="H6" i="10"/>
  <c r="L139" i="13"/>
  <c r="N139" i="13"/>
  <c r="F139" i="13"/>
  <c r="H139" i="13"/>
  <c r="J139" i="13"/>
  <c r="N106" i="10"/>
  <c r="F106" i="10"/>
  <c r="H106" i="10"/>
  <c r="J106" i="10"/>
  <c r="O106" i="10"/>
  <c r="L106" i="10"/>
  <c r="H66" i="10"/>
  <c r="J66" i="10"/>
  <c r="F66" i="10"/>
  <c r="L66" i="10"/>
  <c r="N66" i="10"/>
  <c r="O66" i="10"/>
  <c r="L147" i="13"/>
  <c r="N147" i="13"/>
  <c r="F147" i="13"/>
  <c r="J147" i="13"/>
  <c r="H147" i="13"/>
  <c r="N153" i="13"/>
  <c r="H153" i="13"/>
  <c r="F153" i="13"/>
  <c r="J153" i="13"/>
  <c r="L153" i="13"/>
  <c r="H109" i="13"/>
  <c r="N109" i="13"/>
  <c r="F109" i="13"/>
  <c r="L109" i="13"/>
  <c r="J109" i="13"/>
  <c r="N111" i="10"/>
  <c r="O111" i="10"/>
  <c r="J111" i="10"/>
  <c r="H111" i="10"/>
  <c r="L111" i="10"/>
  <c r="F111" i="10"/>
  <c r="J78" i="10"/>
  <c r="F78" i="10"/>
  <c r="N78" i="10"/>
  <c r="H78" i="10"/>
  <c r="L78" i="10"/>
  <c r="O78" i="10"/>
  <c r="N150" i="10"/>
  <c r="J150" i="10"/>
  <c r="L150" i="10"/>
  <c r="O150" i="10"/>
  <c r="F150" i="10"/>
  <c r="H150" i="10"/>
  <c r="L107" i="13"/>
  <c r="N107" i="13"/>
  <c r="F107" i="13"/>
  <c r="J107" i="13"/>
  <c r="H107" i="13"/>
  <c r="N103" i="13"/>
  <c r="H103" i="13"/>
  <c r="F103" i="13"/>
  <c r="J103" i="13"/>
  <c r="L103" i="13"/>
  <c r="O23" i="10"/>
  <c r="H23" i="10"/>
  <c r="F23" i="10"/>
  <c r="J23" i="10"/>
  <c r="L23" i="10"/>
  <c r="N23" i="10"/>
  <c r="N110" i="10"/>
  <c r="J110" i="10"/>
  <c r="L110" i="10"/>
  <c r="O110" i="10"/>
  <c r="H110" i="10"/>
  <c r="F110" i="10"/>
  <c r="H149" i="13"/>
  <c r="N149" i="13"/>
  <c r="F149" i="13"/>
  <c r="J149" i="13"/>
  <c r="L149" i="13"/>
  <c r="O19" i="10"/>
  <c r="H19" i="10"/>
  <c r="J19" i="10"/>
  <c r="L19" i="10"/>
  <c r="N19" i="10"/>
  <c r="F19" i="10"/>
  <c r="H65" i="10"/>
  <c r="F65" i="10"/>
  <c r="J65" i="10"/>
  <c r="N65" i="10"/>
  <c r="L65" i="10"/>
  <c r="J132" i="13"/>
  <c r="N132" i="13"/>
  <c r="F132" i="13"/>
  <c r="L132" i="13"/>
  <c r="H132" i="13"/>
  <c r="J156" i="10"/>
  <c r="F156" i="10"/>
  <c r="H156" i="10"/>
  <c r="N156" i="10"/>
  <c r="O156" i="10"/>
  <c r="L156" i="10"/>
  <c r="N7" i="13"/>
  <c r="F7" i="13"/>
  <c r="L7" i="13"/>
  <c r="J7" i="13"/>
  <c r="H7" i="13"/>
  <c r="F157" i="10"/>
  <c r="H157" i="10"/>
  <c r="N157" i="10"/>
  <c r="J157" i="10"/>
  <c r="O157" i="10"/>
  <c r="L157" i="10"/>
  <c r="J82" i="10"/>
  <c r="N82" i="10"/>
  <c r="O82" i="10"/>
  <c r="H82" i="10"/>
  <c r="F82" i="10"/>
  <c r="L82" i="10"/>
  <c r="D23" i="12"/>
  <c r="L131" i="13"/>
  <c r="N131" i="13"/>
  <c r="F131" i="13"/>
  <c r="J131" i="13"/>
  <c r="H131" i="13"/>
  <c r="L115" i="13"/>
  <c r="N115" i="13"/>
  <c r="F115" i="13"/>
  <c r="H115" i="13"/>
  <c r="J115" i="13"/>
  <c r="N142" i="10"/>
  <c r="J142" i="10"/>
  <c r="L142" i="10"/>
  <c r="O142" i="10"/>
  <c r="H142" i="10"/>
  <c r="F142" i="10"/>
  <c r="N114" i="10"/>
  <c r="F114" i="10"/>
  <c r="H114" i="10"/>
  <c r="J114" i="10"/>
  <c r="L114" i="10"/>
  <c r="O114" i="10"/>
  <c r="N75" i="13"/>
  <c r="H75" i="13"/>
  <c r="L75" i="13"/>
  <c r="J75" i="13"/>
  <c r="F75" i="13"/>
  <c r="N80" i="10"/>
  <c r="O80" i="10"/>
  <c r="H80" i="10"/>
  <c r="L80" i="10"/>
  <c r="F80" i="10"/>
  <c r="J80" i="10"/>
  <c r="F86" i="13"/>
  <c r="H86" i="13"/>
  <c r="L86" i="13"/>
  <c r="N86" i="13"/>
  <c r="J86" i="13"/>
  <c r="L64" i="10"/>
  <c r="F64" i="10"/>
  <c r="H64" i="10"/>
  <c r="J64" i="10"/>
  <c r="N64" i="10"/>
  <c r="O64" i="10"/>
  <c r="N82" i="13"/>
  <c r="F82" i="13"/>
  <c r="J82" i="13"/>
  <c r="H82" i="13"/>
  <c r="L82" i="13"/>
  <c r="N95" i="10"/>
  <c r="O95" i="10"/>
  <c r="J95" i="10"/>
  <c r="H95" i="10"/>
  <c r="L95" i="10"/>
  <c r="F95" i="10"/>
  <c r="B16" i="12"/>
  <c r="F14" i="13"/>
  <c r="J14" i="13"/>
  <c r="H14" i="13"/>
  <c r="L14" i="13"/>
  <c r="N14" i="13"/>
  <c r="J18" i="10"/>
  <c r="H18" i="10"/>
  <c r="F18" i="10"/>
  <c r="L18" i="10"/>
  <c r="N18" i="10"/>
  <c r="O18" i="10"/>
  <c r="O58" i="10"/>
  <c r="N58" i="10"/>
  <c r="J58" i="10"/>
  <c r="L58" i="10"/>
  <c r="F58" i="10"/>
  <c r="H58" i="10"/>
  <c r="J6" i="13"/>
  <c r="L6" i="13"/>
  <c r="N6" i="13"/>
  <c r="H6" i="13"/>
  <c r="J156" i="13"/>
  <c r="N156" i="13"/>
  <c r="F156" i="13"/>
  <c r="L156" i="13"/>
  <c r="H156" i="13"/>
  <c r="J53" i="13"/>
  <c r="F53" i="13"/>
  <c r="H53" i="13"/>
  <c r="N53" i="13"/>
  <c r="L53" i="13"/>
  <c r="N118" i="10"/>
  <c r="J118" i="10"/>
  <c r="L118" i="10"/>
  <c r="O118" i="10"/>
  <c r="H118" i="10"/>
  <c r="F118" i="10"/>
  <c r="L28" i="10"/>
  <c r="J28" i="10"/>
  <c r="H28" i="10"/>
  <c r="F28" i="10"/>
  <c r="N28" i="10"/>
  <c r="O28" i="10"/>
  <c r="N112" i="13"/>
  <c r="H112" i="13"/>
  <c r="L112" i="13"/>
  <c r="F112" i="13"/>
  <c r="J112" i="13"/>
  <c r="N90" i="13"/>
  <c r="L90" i="13"/>
  <c r="F90" i="13"/>
  <c r="J90" i="13"/>
  <c r="H90" i="13"/>
  <c r="J100" i="10"/>
  <c r="L100" i="10"/>
  <c r="F100" i="10"/>
  <c r="N100" i="10"/>
  <c r="H100" i="10"/>
  <c r="O100" i="10"/>
  <c r="C24" i="12"/>
  <c r="J108" i="13"/>
  <c r="N108" i="13"/>
  <c r="F108" i="13"/>
  <c r="L108" i="13"/>
  <c r="H108" i="13"/>
  <c r="H22" i="10"/>
  <c r="N22" i="10"/>
  <c r="J22" i="10"/>
  <c r="L22" i="10"/>
  <c r="O22" i="10"/>
  <c r="F22" i="10"/>
  <c r="H78" i="13"/>
  <c r="F78" i="13"/>
  <c r="L78" i="13"/>
  <c r="N78" i="13"/>
  <c r="J78" i="13"/>
  <c r="N107" i="10"/>
  <c r="O107" i="10"/>
  <c r="J107" i="10"/>
  <c r="F107" i="10"/>
  <c r="H107" i="10"/>
  <c r="L107" i="10"/>
  <c r="J104" i="10"/>
  <c r="L104" i="10"/>
  <c r="F104" i="10"/>
  <c r="O104" i="10"/>
  <c r="N104" i="10"/>
  <c r="H104" i="10"/>
  <c r="C25" i="12"/>
  <c r="B14" i="12"/>
  <c r="J20" i="13"/>
  <c r="L20" i="13"/>
  <c r="F20" i="13"/>
  <c r="H20" i="13"/>
  <c r="N20" i="13"/>
  <c r="D20" i="12"/>
  <c r="F28" i="13"/>
  <c r="N28" i="13"/>
  <c r="H28" i="13"/>
  <c r="J28" i="13"/>
  <c r="L28" i="13"/>
  <c r="B20" i="12"/>
  <c r="J61" i="13"/>
  <c r="F61" i="13"/>
  <c r="L61" i="13"/>
  <c r="H61" i="13"/>
  <c r="N61" i="13"/>
  <c r="D15" i="12"/>
  <c r="B22" i="12"/>
  <c r="B18" i="12"/>
  <c r="F36" i="13"/>
  <c r="N36" i="13"/>
  <c r="H36" i="13"/>
  <c r="L36" i="13"/>
  <c r="J36" i="13"/>
  <c r="L52" i="13"/>
  <c r="J52" i="13"/>
  <c r="F52" i="13"/>
  <c r="N52" i="13"/>
  <c r="H52" i="13"/>
  <c r="F63" i="13"/>
  <c r="H63" i="13"/>
  <c r="J63" i="13"/>
  <c r="L63" i="13"/>
  <c r="N63" i="13"/>
  <c r="H70" i="13"/>
  <c r="F70" i="13"/>
  <c r="J70" i="13"/>
  <c r="N70" i="13"/>
  <c r="L70" i="13"/>
  <c r="F11" i="13"/>
  <c r="L11" i="13"/>
  <c r="H11" i="13"/>
  <c r="J11" i="13"/>
  <c r="N11" i="13"/>
  <c r="F55" i="13"/>
  <c r="H55" i="13"/>
  <c r="J55" i="13"/>
  <c r="L55" i="13"/>
  <c r="N55" i="13"/>
  <c r="H62" i="13"/>
  <c r="F62" i="13"/>
  <c r="J62" i="13"/>
  <c r="L62" i="13"/>
  <c r="N62" i="13"/>
  <c r="L10" i="10"/>
  <c r="F10" i="10"/>
  <c r="N10" i="10"/>
  <c r="H10" i="10"/>
  <c r="J10" i="10"/>
  <c r="N113" i="13"/>
  <c r="H113" i="13"/>
  <c r="F113" i="13"/>
  <c r="L113" i="13"/>
  <c r="J113" i="13"/>
  <c r="J11" i="10"/>
  <c r="F11" i="10"/>
  <c r="L11" i="10"/>
  <c r="H11" i="10"/>
  <c r="N11" i="10"/>
  <c r="N111" i="13"/>
  <c r="H111" i="13"/>
  <c r="F111" i="13"/>
  <c r="J111" i="13"/>
  <c r="L111" i="13"/>
  <c r="F54" i="10"/>
  <c r="N54" i="10"/>
  <c r="J54" i="10"/>
  <c r="L54" i="10"/>
  <c r="O54" i="10"/>
  <c r="H54" i="10"/>
  <c r="N102" i="10"/>
  <c r="J102" i="10"/>
  <c r="L102" i="10"/>
  <c r="O102" i="10"/>
  <c r="H102" i="10"/>
  <c r="F102" i="10"/>
  <c r="N134" i="10"/>
  <c r="J134" i="10"/>
  <c r="L134" i="10"/>
  <c r="O134" i="10"/>
  <c r="F134" i="10"/>
  <c r="H134" i="10"/>
  <c r="N136" i="13"/>
  <c r="H136" i="13"/>
  <c r="L136" i="13"/>
  <c r="F136" i="13"/>
  <c r="J136" i="13"/>
  <c r="L20" i="10"/>
  <c r="F20" i="10"/>
  <c r="J20" i="10"/>
  <c r="N20" i="10"/>
  <c r="H20" i="10"/>
  <c r="O20" i="10"/>
  <c r="L99" i="13"/>
  <c r="N99" i="13"/>
  <c r="J99" i="13"/>
  <c r="H99" i="13"/>
  <c r="F99" i="13"/>
  <c r="N159" i="13"/>
  <c r="H159" i="13"/>
  <c r="F159" i="13"/>
  <c r="L159" i="13"/>
  <c r="J159" i="13"/>
  <c r="O51" i="10"/>
  <c r="H51" i="10"/>
  <c r="J51" i="10"/>
  <c r="L51" i="10"/>
  <c r="N51" i="10"/>
  <c r="F51" i="10"/>
  <c r="N72" i="10"/>
  <c r="F72" i="10"/>
  <c r="H72" i="10"/>
  <c r="O72" i="10"/>
  <c r="L72" i="10"/>
  <c r="J72" i="10"/>
  <c r="H21" i="13"/>
  <c r="N21" i="13"/>
  <c r="L21" i="13"/>
  <c r="J21" i="13"/>
  <c r="F21" i="13"/>
  <c r="J116" i="10"/>
  <c r="L116" i="10"/>
  <c r="F116" i="10"/>
  <c r="H116" i="10"/>
  <c r="N116" i="10"/>
  <c r="O116" i="10"/>
  <c r="N143" i="13"/>
  <c r="H143" i="13"/>
  <c r="F143" i="13"/>
  <c r="J143" i="13"/>
  <c r="L143" i="13"/>
  <c r="J144" i="10"/>
  <c r="L144" i="10"/>
  <c r="F144" i="10"/>
  <c r="O144" i="10"/>
  <c r="N144" i="10"/>
  <c r="H144" i="10"/>
  <c r="J140" i="10"/>
  <c r="L140" i="10"/>
  <c r="F140" i="10"/>
  <c r="H140" i="10"/>
  <c r="O140" i="10"/>
  <c r="N140" i="10"/>
  <c r="J160" i="10"/>
  <c r="F160" i="10"/>
  <c r="H160" i="10"/>
  <c r="L160" i="10"/>
  <c r="O160" i="10"/>
  <c r="N160" i="10"/>
  <c r="N15" i="13"/>
  <c r="F15" i="13"/>
  <c r="L15" i="13"/>
  <c r="J15" i="13"/>
  <c r="H15" i="13"/>
  <c r="F109" i="10"/>
  <c r="H109" i="10"/>
  <c r="J109" i="10"/>
  <c r="L109" i="10"/>
  <c r="N109" i="10"/>
  <c r="O109" i="10"/>
  <c r="H18" i="13"/>
  <c r="N18" i="13"/>
  <c r="L18" i="13"/>
  <c r="F18" i="13"/>
  <c r="J18" i="13"/>
  <c r="F58" i="13"/>
  <c r="N58" i="13"/>
  <c r="J58" i="13"/>
  <c r="L58" i="13"/>
  <c r="H58" i="13"/>
  <c r="F74" i="13"/>
  <c r="N74" i="13"/>
  <c r="J74" i="13"/>
  <c r="H74" i="13"/>
  <c r="L74" i="13"/>
  <c r="N114" i="13"/>
  <c r="L114" i="13"/>
  <c r="F114" i="13"/>
  <c r="J114" i="13"/>
  <c r="H114" i="13"/>
  <c r="F150" i="13"/>
  <c r="N150" i="13"/>
  <c r="H150" i="13"/>
  <c r="L150" i="13"/>
  <c r="J150" i="13"/>
  <c r="O12" i="10" l="1"/>
  <c r="O6" i="10"/>
  <c r="O65" i="10"/>
  <c r="F9" i="14"/>
  <c r="C19" i="12"/>
  <c r="E19" i="12" s="1"/>
  <c r="E8" i="14"/>
  <c r="E12" i="14"/>
  <c r="F8" i="14"/>
  <c r="E6" i="14"/>
  <c r="C21" i="12"/>
  <c r="E21" i="12" s="1"/>
  <c r="E13" i="14"/>
  <c r="O13" i="10"/>
  <c r="E26" i="12"/>
  <c r="F14" i="14"/>
  <c r="O11" i="10"/>
  <c r="E7" i="14"/>
  <c r="E14" i="14"/>
  <c r="O10" i="10"/>
  <c r="E11" i="14"/>
  <c r="F10" i="14"/>
  <c r="C17" i="12"/>
  <c r="E17" i="12" s="1"/>
  <c r="O7" i="10"/>
  <c r="C18" i="12"/>
  <c r="E18" i="12" s="1"/>
  <c r="F15" i="14"/>
  <c r="C22" i="12"/>
  <c r="E22" i="12" s="1"/>
  <c r="F13" i="14"/>
  <c r="C20" i="12"/>
  <c r="E20" i="12" s="1"/>
  <c r="C15" i="12"/>
  <c r="E15" i="12" s="1"/>
  <c r="E15" i="14"/>
  <c r="E9" i="14"/>
  <c r="O9" i="10"/>
  <c r="F7" i="14"/>
  <c r="B12" i="14"/>
  <c r="F12" i="14"/>
  <c r="B8" i="14"/>
  <c r="F6" i="14"/>
  <c r="F11" i="14"/>
  <c r="C29" i="12"/>
  <c r="C12" i="14"/>
  <c r="D8" i="14"/>
  <c r="E23" i="14"/>
  <c r="E10" i="14"/>
  <c r="C13" i="14"/>
  <c r="B23" i="14"/>
  <c r="F23" i="14"/>
  <c r="C31" i="12"/>
  <c r="C15" i="14"/>
  <c r="D15" i="14"/>
  <c r="C16" i="12"/>
  <c r="E16" i="12" s="1"/>
  <c r="B10" i="14"/>
  <c r="D14" i="14"/>
  <c r="D9" i="14"/>
  <c r="C23" i="14"/>
  <c r="E25" i="12"/>
  <c r="B6" i="14"/>
  <c r="B13" i="14"/>
  <c r="C11" i="14"/>
  <c r="C14" i="14"/>
  <c r="D13" i="14"/>
  <c r="B14" i="14"/>
  <c r="D6" i="14"/>
  <c r="B11" i="14"/>
  <c r="D12" i="14"/>
  <c r="B7" i="14"/>
  <c r="C8" i="14"/>
  <c r="C6" i="14"/>
  <c r="B15" i="14"/>
  <c r="D10" i="14"/>
  <c r="D11" i="14"/>
  <c r="E23" i="12"/>
  <c r="C9" i="14"/>
  <c r="B9" i="14"/>
  <c r="C7" i="14"/>
  <c r="C10" i="14"/>
  <c r="D7" i="14"/>
  <c r="D23" i="14"/>
  <c r="E24" i="12"/>
  <c r="B24" i="14" l="1"/>
  <c r="C14" i="12"/>
  <c r="E14" i="12" s="1"/>
  <c r="C13" i="12"/>
  <c r="E24" i="14"/>
  <c r="F24" i="14"/>
  <c r="F26" i="14" s="1"/>
  <c r="C24" i="14"/>
  <c r="D22" i="14" s="1"/>
  <c r="D24" i="14"/>
  <c r="E22" i="14" s="1"/>
  <c r="C30" i="12" l="1"/>
  <c r="E13" i="12"/>
  <c r="C33" i="12" s="1"/>
  <c r="C38" i="12" s="1"/>
  <c r="C39" i="12" s="1"/>
  <c r="A5" i="12" s="1"/>
  <c r="E26" i="14"/>
  <c r="E31" i="14" s="1"/>
  <c r="E32" i="14" s="1"/>
  <c r="E34" i="14" s="1"/>
  <c r="E35" i="14" s="1"/>
  <c r="C22" i="14"/>
  <c r="C26" i="14" s="1"/>
  <c r="C31" i="14" s="1"/>
  <c r="C32" i="14" s="1"/>
  <c r="C34" i="14" s="1"/>
  <c r="C35" i="14" s="1"/>
  <c r="B26" i="14"/>
  <c r="B31" i="14" s="1"/>
  <c r="B32" i="14" s="1"/>
  <c r="B34" i="14" s="1"/>
  <c r="B35" i="14" s="1"/>
  <c r="D26" i="14"/>
  <c r="D31" i="14" s="1"/>
  <c r="D32" i="14" s="1"/>
  <c r="D34" i="14" s="1"/>
  <c r="D35" i="14" s="1"/>
  <c r="C41" i="12" l="1"/>
  <c r="C42" i="12" s="1"/>
  <c r="C5" i="12" l="1"/>
</calcChain>
</file>

<file path=xl/sharedStrings.xml><?xml version="1.0" encoding="utf-8"?>
<sst xmlns="http://schemas.openxmlformats.org/spreadsheetml/2006/main" count="654" uniqueCount="372">
  <si>
    <t>SIZE</t>
  </si>
  <si>
    <t>EACH</t>
  </si>
  <si>
    <t>GOLDEN TIDDLERS</t>
  </si>
  <si>
    <t>5KG</t>
  </si>
  <si>
    <t>PRAWNS COOKED &amp; PEELED (20)</t>
  </si>
  <si>
    <t>500G</t>
  </si>
  <si>
    <t>SALMON FILLET SKINLESS (30)</t>
  </si>
  <si>
    <t>SCAMPI BREADED (10)</t>
  </si>
  <si>
    <t>1KG</t>
  </si>
  <si>
    <t>BACON UNSMOKED BACK (4)</t>
  </si>
  <si>
    <t>2.26KG</t>
  </si>
  <si>
    <t>BURGERS 4OZ (48)</t>
  </si>
  <si>
    <t>CHICKEN JUNGLES (40)</t>
  </si>
  <si>
    <t>2 KILO</t>
  </si>
  <si>
    <t>BOX</t>
  </si>
  <si>
    <t>CHICKEN DOUBLE BREAST 185G</t>
  </si>
  <si>
    <t>HAM SLICED</t>
  </si>
  <si>
    <t>454G</t>
  </si>
  <si>
    <t>LAMB LEG STEAK (20)</t>
  </si>
  <si>
    <t>PORK RIB EYE 7 OZ (24)</t>
  </si>
  <si>
    <t>SAUSAGE BREAKFAST 1X8</t>
  </si>
  <si>
    <t>BAG</t>
  </si>
  <si>
    <t>SAUSAGE IRISH</t>
  </si>
  <si>
    <t>SAUSAGE MINI PORK</t>
  </si>
  <si>
    <t>CASE</t>
  </si>
  <si>
    <t>STEAK RUMP 10 OZ</t>
  </si>
  <si>
    <t>STEAK SIRLOIN</t>
  </si>
  <si>
    <t>8OZ</t>
  </si>
  <si>
    <t>CHICKEN PAKORA</t>
  </si>
  <si>
    <t>LASAGNE AL FORNO</t>
  </si>
  <si>
    <t>3 KG</t>
  </si>
  <si>
    <t>STEAK&amp;ALE PIE (1X24)</t>
  </si>
  <si>
    <t>TURKEY TWIZZLER</t>
  </si>
  <si>
    <t>2KG</t>
  </si>
  <si>
    <t>APPLE&amp;BLACKBERRY (12)</t>
  </si>
  <si>
    <t>STICKY TOFFEE PUDDING (12)</t>
  </si>
  <si>
    <t>BAKED CHEESECAKE (12)</t>
  </si>
  <si>
    <t>5LTR</t>
  </si>
  <si>
    <t>CUSTARD (12)</t>
  </si>
  <si>
    <t xml:space="preserve">CHOC FUDGE SAUCE </t>
  </si>
  <si>
    <t>X MANS PUDDING 1X12</t>
  </si>
  <si>
    <t>PROFITEROLES 1X5</t>
  </si>
  <si>
    <t>TOFFEE SAUCE (12)</t>
  </si>
  <si>
    <t>WAFFLES BELGIAN</t>
  </si>
  <si>
    <t>1.5KG</t>
  </si>
  <si>
    <t>PEARS</t>
  </si>
  <si>
    <t>APPLES GREEN</t>
  </si>
  <si>
    <t>BANANAS</t>
  </si>
  <si>
    <t>2.5KG</t>
  </si>
  <si>
    <t>KILO</t>
  </si>
  <si>
    <t>FZ MUSHROOMS BREADED (12)</t>
  </si>
  <si>
    <t>FZ ONION RINGS BATTERED (10)</t>
  </si>
  <si>
    <t>FZ PEAS GARDEN (6)</t>
  </si>
  <si>
    <t>2LB</t>
  </si>
  <si>
    <t>FZ POTATO SMILES</t>
  </si>
  <si>
    <t>FZ POTATO ROAST</t>
  </si>
  <si>
    <t>FZ POTATO MASHED</t>
  </si>
  <si>
    <t>MUSHROOMS BUTTON (2)</t>
  </si>
  <si>
    <t>2.72KG</t>
  </si>
  <si>
    <t>MUSHROOMS FLAT FIELD</t>
  </si>
  <si>
    <t>POTATOES JACKET</t>
  </si>
  <si>
    <t>25KG</t>
  </si>
  <si>
    <t>POTATOES NEW</t>
  </si>
  <si>
    <t>12.5KG</t>
  </si>
  <si>
    <t>BROCCOLI 2KG</t>
  </si>
  <si>
    <t>CUCUMBER</t>
  </si>
  <si>
    <t>CARROT 2KG</t>
  </si>
  <si>
    <t>SALAD MIX (12)</t>
  </si>
  <si>
    <t>1X12B</t>
  </si>
  <si>
    <t>TOMATOES</t>
  </si>
  <si>
    <t>6KG</t>
  </si>
  <si>
    <t>BUTTER PORTION (100)</t>
  </si>
  <si>
    <t>KG</t>
  </si>
  <si>
    <t>EGGS (15)</t>
  </si>
  <si>
    <t>DOZEN</t>
  </si>
  <si>
    <t>EGGS LIQUID (12)</t>
  </si>
  <si>
    <t>SUNFLOWER PORTIONS (100)</t>
  </si>
  <si>
    <t>4 PT</t>
  </si>
  <si>
    <t>YOGHURT&amp;CUCUMBER DIP 1KG</t>
  </si>
  <si>
    <t>YOGHURT ALL</t>
  </si>
  <si>
    <t>BAGUETTE TEAR/SHARE WHITE</t>
  </si>
  <si>
    <t>CROISSANTS (32)</t>
  </si>
  <si>
    <t>GARLIC BREAD SLICES (300)</t>
  </si>
  <si>
    <t xml:space="preserve">NAAN PLAIN </t>
  </si>
  <si>
    <t>BLOOMER BREAD (6)</t>
  </si>
  <si>
    <t>TORTILLAS 6INCH</t>
  </si>
  <si>
    <t>PACK</t>
  </si>
  <si>
    <t>MOROCAN SEASONING</t>
  </si>
  <si>
    <t>350G</t>
  </si>
  <si>
    <t>PEPPER GROUNDS WHITE</t>
  </si>
  <si>
    <t>400G</t>
  </si>
  <si>
    <t>PEPPER GROUNDS BLACK</t>
  </si>
  <si>
    <t>PEPPERCORNS WHOLE</t>
  </si>
  <si>
    <t>460G</t>
  </si>
  <si>
    <t>SALT TABLE</t>
  </si>
  <si>
    <t>THAI SEASONING</t>
  </si>
  <si>
    <t>345GRM</t>
  </si>
  <si>
    <t>AMB. B-B-Q SAUCE (2)</t>
  </si>
  <si>
    <t>2.5LT</t>
  </si>
  <si>
    <t>AMB. APPLE SAUCE</t>
  </si>
  <si>
    <t>AMB. BROWN SAUCE (2)</t>
  </si>
  <si>
    <t>2.38KG</t>
  </si>
  <si>
    <t>AMB. CEASAR DRESSING</t>
  </si>
  <si>
    <t>1.38KG</t>
  </si>
  <si>
    <t>AMB. MAYONNAISE (2)</t>
  </si>
  <si>
    <t>AMB. MUSTARD ENGLISH</t>
  </si>
  <si>
    <t>2.5 LT</t>
  </si>
  <si>
    <t>AMB. MUSTARD FRENCH</t>
  </si>
  <si>
    <t>300'S</t>
  </si>
  <si>
    <t>200'S</t>
  </si>
  <si>
    <t>AMB. RANCH DRESSING</t>
  </si>
  <si>
    <t>2.5LTR</t>
  </si>
  <si>
    <t>AMB. SALSA DIP (4)</t>
  </si>
  <si>
    <t>2.3KG</t>
  </si>
  <si>
    <t>AMD. TARTARE SAUCE</t>
  </si>
  <si>
    <t>AMB. TOMATO KETCHUP</t>
  </si>
  <si>
    <t>500ML</t>
  </si>
  <si>
    <t>300ML</t>
  </si>
  <si>
    <t>BEV. TEA BAGS</t>
  </si>
  <si>
    <t>X1100</t>
  </si>
  <si>
    <t>2LTR</t>
  </si>
  <si>
    <t>CEREAL KELLOGS (32)</t>
  </si>
  <si>
    <t>45G</t>
  </si>
  <si>
    <t>41g</t>
  </si>
  <si>
    <t>CEREAL WEETABIX (50)</t>
  </si>
  <si>
    <t>X2</t>
  </si>
  <si>
    <t>CHEESE TWIST</t>
  </si>
  <si>
    <t>125GRM</t>
  </si>
  <si>
    <t>BISCUITS FOR CHEESE</t>
  </si>
  <si>
    <t>CHERRIES COCKTAIL</t>
  </si>
  <si>
    <t>320GRM</t>
  </si>
  <si>
    <t>W SENSATION</t>
  </si>
  <si>
    <t>W SQUARES</t>
  </si>
  <si>
    <t>HONEY PORTION (100)</t>
  </si>
  <si>
    <t>JAM PORTION (100)</t>
  </si>
  <si>
    <t xml:space="preserve">JAM/HONEY </t>
  </si>
  <si>
    <t>JAR</t>
  </si>
  <si>
    <t>1LTR</t>
  </si>
  <si>
    <t>MARMALADE (100)</t>
  </si>
  <si>
    <t>OIL WESSON</t>
  </si>
  <si>
    <t>OIL SUMMER HARVEST</t>
  </si>
  <si>
    <t>15LTR</t>
  </si>
  <si>
    <t>PASTA RIGATONI</t>
  </si>
  <si>
    <t>3KG</t>
  </si>
  <si>
    <t>SUGAR GRANULATED (15)</t>
  </si>
  <si>
    <t>TORTILLA CHIPS</t>
  </si>
  <si>
    <t>TIN BAKED BEANS</t>
  </si>
  <si>
    <t>MARMITE (100)</t>
  </si>
  <si>
    <t>TIN PINEAPPLE RINGS</t>
  </si>
  <si>
    <t>822g</t>
  </si>
  <si>
    <t xml:space="preserve">ROLY POLY (12) </t>
  </si>
  <si>
    <t>CHOCOLATE RIOT (12)</t>
  </si>
  <si>
    <t>CHEESE BRIE (4)</t>
  </si>
  <si>
    <t>CHEESE STILTON</t>
  </si>
  <si>
    <t>CHEESE CHEDAR</t>
  </si>
  <si>
    <t>CHEESE MOZ (10)</t>
  </si>
  <si>
    <t>AMB CRANBERRY SAUCE</t>
  </si>
  <si>
    <t>AMB. PRAWN COCKTAIL SAUCE (2)</t>
  </si>
  <si>
    <t>AMB SWEET CHILLI</t>
  </si>
  <si>
    <t>FRZ BRANDY</t>
  </si>
  <si>
    <t>SACHET BROWN SAUCE</t>
  </si>
  <si>
    <t>SACHET MUSTARD</t>
  </si>
  <si>
    <t>SACHET TOMATO KETCHUP</t>
  </si>
  <si>
    <t>JUICE APPLE</t>
  </si>
  <si>
    <t>JUICE ORANGE</t>
  </si>
  <si>
    <t>300GR</t>
  </si>
  <si>
    <t>GARLIC GRANULES</t>
  </si>
  <si>
    <t>TUB</t>
  </si>
  <si>
    <t>PASTA SPAGHETTI</t>
  </si>
  <si>
    <t>SUGAR ICING</t>
  </si>
  <si>
    <t>VINEGAR BALSAMIC</t>
  </si>
  <si>
    <t>VINEGAR MALT</t>
  </si>
  <si>
    <t>W NUTS SALTED</t>
  </si>
  <si>
    <t>W NUTS DRY ROASTED</t>
  </si>
  <si>
    <t>W QUAVERS</t>
  </si>
  <si>
    <t>W CRISPS</t>
  </si>
  <si>
    <t>WORCESTER</t>
  </si>
  <si>
    <t>FZ CHIPS</t>
  </si>
  <si>
    <t>FZ POTATO WEDGES (4)</t>
  </si>
  <si>
    <t>SOUR CREAM</t>
  </si>
  <si>
    <t>MINI MUFFINS</t>
  </si>
  <si>
    <t>AMB MUSTARD AND ONION DRESSING</t>
  </si>
  <si>
    <t>FRZ BERNAISE (24)</t>
  </si>
  <si>
    <t>BEV CON GOLD SACHETS</t>
  </si>
  <si>
    <t>BEV. DOUWE EGGBERTS</t>
  </si>
  <si>
    <t>BEV COSTA MOCHA ITALIAN</t>
  </si>
  <si>
    <t>BEV COFFEE TI BLEND</t>
  </si>
  <si>
    <t>60GM</t>
  </si>
  <si>
    <t>CEREAL MUSELI (50)</t>
  </si>
  <si>
    <t>STEAK GAMMON</t>
  </si>
  <si>
    <t>CHICKEN TIKKA</t>
  </si>
  <si>
    <t>ICE CREAM MOVEN ALL</t>
  </si>
  <si>
    <t>5 LTR</t>
  </si>
  <si>
    <t>2.4 LTR</t>
  </si>
  <si>
    <t>EXOTIC FRUIT SALAD</t>
  </si>
  <si>
    <t>1.25KG</t>
  </si>
  <si>
    <t>CREAM AEROSOL SPRAY</t>
  </si>
  <si>
    <t>500GM</t>
  </si>
  <si>
    <t>CREAM WIPPING</t>
  </si>
  <si>
    <t>LTR</t>
  </si>
  <si>
    <t>MILK SEMI SKIMMED/FULL</t>
  </si>
  <si>
    <t>BREAD LOAF</t>
  </si>
  <si>
    <t>FRZ DIANE SAUCE (50)</t>
  </si>
  <si>
    <t>FRZ RED WINE/ROSEMARY</t>
  </si>
  <si>
    <t>BISTO GRANULES</t>
  </si>
  <si>
    <t>RICE COCONUT</t>
  </si>
  <si>
    <t>RICE GOLDEN</t>
  </si>
  <si>
    <t>RICE TILDA</t>
  </si>
  <si>
    <t>840G</t>
  </si>
  <si>
    <t>UNITS</t>
  </si>
  <si>
    <t>MOONRAKER BUTTER</t>
  </si>
  <si>
    <t>CAULIFLOWER</t>
  </si>
  <si>
    <t>8.5KG</t>
  </si>
  <si>
    <t>CHEESE MOZ (12) BALLS MINI</t>
  </si>
  <si>
    <t>LAMB CUTLET</t>
  </si>
  <si>
    <t>ONIONS</t>
  </si>
  <si>
    <t>COST OF GOODS SOLD</t>
  </si>
  <si>
    <t>GROSS PROFIT</t>
  </si>
  <si>
    <t>FZ POTATO SHELS (4)</t>
  </si>
  <si>
    <t>1X200</t>
  </si>
  <si>
    <t>Dairy</t>
  </si>
  <si>
    <t>PURCHASE LOG</t>
  </si>
  <si>
    <t>COD FILLETS (24)</t>
  </si>
  <si>
    <t>FOOD ITEM</t>
  </si>
  <si>
    <t>PURCHASE UNIT - SIZE, DESCRIPTION
(Case, Bag, Can, Lb, Kg etc)</t>
  </si>
  <si>
    <t>5Kg Case</t>
  </si>
  <si>
    <t>Case of 20x500Gm bags</t>
  </si>
  <si>
    <t>30 Piece Case</t>
  </si>
  <si>
    <t>Case of 10x1Kg Bags</t>
  </si>
  <si>
    <t>500Gm</t>
  </si>
  <si>
    <t>5Kg</t>
  </si>
  <si>
    <t>1Kg</t>
  </si>
  <si>
    <t>COUNT</t>
  </si>
  <si>
    <t>COST</t>
  </si>
  <si>
    <t>PURCHASE 
UNIT COST</t>
  </si>
  <si>
    <t>Fish</t>
  </si>
  <si>
    <t>Meat</t>
  </si>
  <si>
    <t>Multi Portion</t>
  </si>
  <si>
    <t>Sweets &amp; Desserts</t>
  </si>
  <si>
    <t>Fruit &amp; Veg</t>
  </si>
  <si>
    <t>Bakery</t>
  </si>
  <si>
    <t>Herbs &amp; Spices</t>
  </si>
  <si>
    <t>Sauces &amp; Dressings</t>
  </si>
  <si>
    <t>Dry Food</t>
  </si>
  <si>
    <t>CATEGORY</t>
  </si>
  <si>
    <t>Case of 4x2.26Kg Bags</t>
  </si>
  <si>
    <t>48 Piece Case</t>
  </si>
  <si>
    <t>24 Piece Case</t>
  </si>
  <si>
    <t>STOCK Qty.</t>
  </si>
  <si>
    <t>30 Pice Case</t>
  </si>
  <si>
    <t>STOCK VALUE</t>
  </si>
  <si>
    <t>Toppings BUTTERSCOTCH/CHOC/RASPBERRY</t>
  </si>
  <si>
    <t>CATEGORIES</t>
  </si>
  <si>
    <t>WEEK 1</t>
  </si>
  <si>
    <t>WEEK 2</t>
  </si>
  <si>
    <t>WEEK 3</t>
  </si>
  <si>
    <t>WEEK 4</t>
  </si>
  <si>
    <t>WEEK 5</t>
  </si>
  <si>
    <t>PURCHASES TO DATE</t>
  </si>
  <si>
    <t>OPENING</t>
  </si>
  <si>
    <t>CLOSING</t>
  </si>
  <si>
    <t>FOOD CATEGORIES</t>
  </si>
  <si>
    <t>PURCHSES</t>
  </si>
  <si>
    <t>COST OF INVENTORY AT OPENING</t>
  </si>
  <si>
    <t>COST OF INVENTORY AT CLOSING</t>
  </si>
  <si>
    <t>COST OF 
GOOD SOLD</t>
  </si>
  <si>
    <t>GROSS RECEIPTS</t>
  </si>
  <si>
    <t xml:space="preserve">PURCHASES </t>
  </si>
  <si>
    <t>STAFF MEAL ALLOWANCE</t>
  </si>
  <si>
    <t>GROSS PROFIT MARGIN</t>
  </si>
  <si>
    <t>VARIANCE</t>
  </si>
  <si>
    <t>TARGETED PROFIT MARGIN</t>
  </si>
  <si>
    <t>COST VARIANCE</t>
  </si>
  <si>
    <t>COUNTRY SPECIFIC</t>
  </si>
  <si>
    <t>Select Relevant</t>
  </si>
  <si>
    <t>VAT</t>
  </si>
  <si>
    <t>MARGIN</t>
  </si>
  <si>
    <t>Profit Margin</t>
  </si>
  <si>
    <t>Cost Margin</t>
  </si>
  <si>
    <t>Settings</t>
  </si>
  <si>
    <t>WEEK 1
CLOSING</t>
  </si>
  <si>
    <t>WEEK 2
CLOSING</t>
  </si>
  <si>
    <t>WEEK 3
CLOSING</t>
  </si>
  <si>
    <t>WEEK 4
CLOSING</t>
  </si>
  <si>
    <t>WEEK 5
CLOSING</t>
  </si>
  <si>
    <t>Four Weeks</t>
  </si>
  <si>
    <t>Period includes</t>
  </si>
  <si>
    <t>LENGTH OF THE PERIOD</t>
  </si>
  <si>
    <t>Weekly Staff Meal Cost Allowance</t>
  </si>
  <si>
    <t>Staff Meal Cost Allowance This Period</t>
  </si>
  <si>
    <t>Terms of Use - EULA</t>
  </si>
  <si>
    <t>IMPORTANT—READ CAREFULLY:</t>
  </si>
  <si>
    <t>This End-User License Agreement (”EULA”) is a legal agreement between you and Spreadsheet123.com that</t>
  </si>
  <si>
    <t>covers all Microsoft Excel and OpenOffice.org templates or spreadsheets (”TEMPLATES”) and software ("SOFTWARE") made</t>
  </si>
  <si>
    <t>by Spreadsheet123.com.</t>
  </si>
  <si>
    <t>By downloading, copying, accessing or otherwise using any TEMPLATES or/and SOFTWARE, you agree to be bound by the</t>
  </si>
  <si>
    <t>terms of this EULA.</t>
  </si>
  <si>
    <t>TEMPLATES LICENSE</t>
  </si>
  <si>
    <t>This TEMPLATE is protected by copyright laws and international copyright treaties, as well as other intellectual</t>
  </si>
  <si>
    <t>property laws and treaties. Each TEMPLATE is licensed, not sold.</t>
  </si>
  <si>
    <t>1. GRANT OF LICENSE.</t>
  </si>
  <si>
    <r>
      <t xml:space="preserve">This EULA grants you the right to download this TEMPLATE free of charge for </t>
    </r>
    <r>
      <rPr>
        <b/>
        <sz val="10"/>
        <color indexed="16"/>
        <rFont val="Arial"/>
        <family val="2"/>
      </rPr>
      <t>personal use or use within your company</t>
    </r>
  </si>
  <si>
    <t>or organization.</t>
  </si>
  <si>
    <r>
      <t xml:space="preserve">You may customize this </t>
    </r>
    <r>
      <rPr>
        <b/>
        <sz val="10"/>
        <rFont val="Arial"/>
        <family val="2"/>
      </rPr>
      <t>TEMPLATE</t>
    </r>
    <r>
      <rPr>
        <sz val="10"/>
        <rFont val="Arial"/>
        <family val="2"/>
      </rPr>
      <t xml:space="preserve"> with you personal information and use for its intended purpose in personal calculations</t>
    </r>
  </si>
  <si>
    <t xml:space="preserve">documentation or/and communications, but you may not remove or alter any logo, trademark, copyright, hyperlinks, </t>
  </si>
  <si>
    <t>disclaimers, terms of use or other proprietary notices within this TEMPLATE.</t>
  </si>
  <si>
    <t>You may not sell, resell, license, rent, lease, lend or otherwise transfer for value without written</t>
  </si>
  <si>
    <r>
      <t xml:space="preserve">permission of </t>
    </r>
    <r>
      <rPr>
        <b/>
        <sz val="11"/>
        <color indexed="16"/>
        <rFont val="Calibri"/>
        <family val="2"/>
      </rPr>
      <t>SPREADSHEET123.COM</t>
    </r>
  </si>
  <si>
    <r>
      <t xml:space="preserve">You may not distribute this </t>
    </r>
    <r>
      <rPr>
        <b/>
        <sz val="11"/>
        <color indexed="16"/>
        <rFont val="Calibri"/>
        <family val="2"/>
      </rPr>
      <t>TEMPLATE</t>
    </r>
    <r>
      <rPr>
        <sz val="11"/>
        <color indexed="16"/>
        <rFont val="Calibri"/>
        <family val="2"/>
      </rPr>
      <t xml:space="preserve"> in any stand-alone products that contain only the TEMPLATE, or as part of any other </t>
    </r>
  </si>
  <si>
    <t>product. You may not copy or post any TEMPLATE on any network computer or broadcast it in any media without</t>
  </si>
  <si>
    <t>written permission of SPREADSHEET123.COM.</t>
  </si>
  <si>
    <t>2. RESERVATION OF RIGHTS.</t>
  </si>
  <si>
    <t xml:space="preserve">All title and copyrights in and to the Template, and any copies of the Template, are owned by Spreadsheet123.com. </t>
  </si>
  <si>
    <t xml:space="preserve">All rights not expressly granted are reserved by Spreadsheet123.com. In particular, this EULA does not grant you any </t>
  </si>
  <si>
    <t>rights in connection with any trademarks or service marks of Spreadsheet123.com. Use of any Template for any purpose</t>
  </si>
  <si>
    <t>other than expressly permitted in this EULA is prohibited, and may result in severe civil and criminal penalties.</t>
  </si>
  <si>
    <t>3. TERMINATION.</t>
  </si>
  <si>
    <t>terms and conditions of this EULA. In such event, you must destroy all copies of any TEMPLATE.</t>
  </si>
  <si>
    <t>4. NOTICE SPECIFIC TO TEMPLATES.</t>
  </si>
  <si>
    <t xml:space="preserve">SPREADSHEET123.COM MAKE NO REPRESENTATIONS </t>
  </si>
  <si>
    <t>ABOUT THE SUITABILITY OF THE TEMPLATES FOR ANY PURPOSE. ALL TEMPLATES ARE PROVIDED</t>
  </si>
  <si>
    <t xml:space="preserve"> “AS IS” WITHOUT WARRANTY OF ANY KIND. SPREADSHEET123.COM HEREBY DISCLAIM ALL </t>
  </si>
  <si>
    <t>WARRANTIES AND CONDITIONS WITH REGARD TO THE TEMPLATES, INCLUDING ALL IMPLIED</t>
  </si>
  <si>
    <t>WARRANTIES AND CONDITIONS OF MERCHANTABILITY, FITNESS FOR A PARTICULAR PURPOSE, TITLE</t>
  </si>
  <si>
    <t>AND NON-INFRINGEMENT. IN NO EVENT SHALL SPREADSHEET123.COM BE LIABLE FOR ANY SPECIAL,</t>
  </si>
  <si>
    <t xml:space="preserve">INDIRECT OR CONSEQUENTIAL DAMAGES OR ANY DAMAGES WHATSOEVER RESULTING FROM LOSS </t>
  </si>
  <si>
    <t xml:space="preserve">OF USE, DATA OR PROFITS, WHETHER IN AN ACTION OF CONTRACT, NEGLIGENCE OR OTHER TORTIOUS </t>
  </si>
  <si>
    <t>ANY REFERENCES TO EVENTS, PEOPLE, PLACES, OR ENTITIES IN THE TEMPLATES IS PURELY FICTITIOUS AND NOT INTENDED TO REPRESENT ANY ACTUAL EVENT,</t>
  </si>
  <si>
    <t>PERSON, PLACE, OR ENTITY. SPREADSHEET123.COM  DISCLAIMS ANY LIKENESS OR SIMILARITIES TO ACTUAL EVENTS, PEOPLE, PLACES, OR ENTITIES, AND</t>
  </si>
  <si>
    <t>ANY SUCH LIKENESS OR SIMILARITIES ARE UNINTENTIONAL AND PURELY COINCIDENTAL.</t>
  </si>
  <si>
    <t>5. MISCELLANEOUS.</t>
  </si>
  <si>
    <t>Some states do not allow the limitation or exclusion of liability for incidental or consequential</t>
  </si>
  <si>
    <t>damages, so the above limitation may not apply to you.</t>
  </si>
  <si>
    <r>
      <t xml:space="preserve">Without prejudice to any other rights, </t>
    </r>
    <r>
      <rPr>
        <b/>
        <sz val="11"/>
        <rFont val="Calibri"/>
        <family val="2"/>
      </rPr>
      <t>Spreadsheet123.com</t>
    </r>
    <r>
      <rPr>
        <sz val="10"/>
        <rFont val="Arial"/>
      </rPr>
      <t xml:space="preserve"> may terminate this EULA if you fail to comply with the</t>
    </r>
  </si>
  <si>
    <t>Insert New Row Above</t>
  </si>
  <si>
    <t>FOOD INVENTORY</t>
  </si>
  <si>
    <t>FOOD STOCK OPENING</t>
  </si>
  <si>
    <t>STOCK COUNT</t>
  </si>
  <si>
    <t>STOCK CLOSING</t>
  </si>
  <si>
    <t>WEEKLY REPORT</t>
  </si>
  <si>
    <t>PERIOD SUMMARY</t>
  </si>
  <si>
    <t>Instructions</t>
  </si>
  <si>
    <t>Contents</t>
  </si>
  <si>
    <r>
      <rPr>
        <sz val="14"/>
        <color theme="9" tint="-0.249977111117893"/>
        <rFont val="Calibri"/>
        <family val="2"/>
      </rPr>
      <t>●</t>
    </r>
    <r>
      <rPr>
        <sz val="14"/>
        <color theme="9" tint="-0.249977111117893"/>
        <rFont val="Arial"/>
        <family val="2"/>
      </rPr>
      <t xml:space="preserve"> Introduction</t>
    </r>
  </si>
  <si>
    <t>Introduction</t>
  </si>
  <si>
    <t>Add, Edit or Delete Categories &amp; Sub-Categories</t>
  </si>
  <si>
    <r>
      <t xml:space="preserve">The </t>
    </r>
    <r>
      <rPr>
        <b/>
        <sz val="11"/>
        <color theme="1"/>
        <rFont val="Arial"/>
        <family val="2"/>
      </rPr>
      <t>Food Stocktake</t>
    </r>
    <r>
      <rPr>
        <sz val="11"/>
        <color theme="1"/>
        <rFont val="Arial"/>
        <family val="2"/>
      </rPr>
      <t xml:space="preserve"> template is intended for tracking food inventory in your business, such as restaurant, bar or similar. The spreadsheet has very intuitive design and produces featured reports that are needed for running a successful business. The main goal of this Food Stocktake template is to establish profitability of your business and discover potential problems in your day-to-day operations.</t>
    </r>
  </si>
  <si>
    <r>
      <t xml:space="preserve">The Food Stocktake template includes several worksheets:
</t>
    </r>
    <r>
      <rPr>
        <b/>
        <sz val="11"/>
        <color theme="1"/>
        <rFont val="Arial"/>
        <family val="2"/>
      </rPr>
      <t>Settings</t>
    </r>
    <r>
      <rPr>
        <sz val="11"/>
        <color theme="1"/>
        <rFont val="Arial"/>
        <family val="2"/>
      </rPr>
      <t>: The Settings worksheet contains all of the general settings that are need for proper functionality and calculations performed by this application. You can set it all up in the way that best describes your business needs, add more categories, set your Profit Margin expectancy, change the number of weeks included in the period of stocktake and define the staff meal allowance.</t>
    </r>
  </si>
  <si>
    <t>12.5 Kg Sack</t>
  </si>
  <si>
    <r>
      <rPr>
        <b/>
        <sz val="11"/>
        <color theme="1"/>
        <rFont val="Arial"/>
        <family val="2"/>
      </rPr>
      <t>Inventory:</t>
    </r>
    <r>
      <rPr>
        <sz val="11"/>
        <color theme="1"/>
        <rFont val="Arial"/>
        <family val="2"/>
      </rPr>
      <t xml:space="preserve"> Setting up your inventory is not difficult. The dummy data entered in the fields, should give a pretty good idea about how it should be done. There will be items that are easy to account for as individual portions, such as number of stakes in the box, but you may also have items that cannot be accounted for as portions, such as potato or pasta or similar. I recommend recording these items in the same way that the are being purchased, for example if you buy your pasta by the box that contain 10 individual packets, you would need to record it as such, or if you buy potatoes in 12.5kg sack, then you would need to record it accordingly so that the spreadsheet can determine the cost per unit correctly.
NOTE: See below to learn how to add additional rows in this section.</t>
    </r>
  </si>
  <si>
    <r>
      <rPr>
        <b/>
        <sz val="11"/>
        <color theme="1"/>
        <rFont val="Arial"/>
        <family val="2"/>
      </rPr>
      <t>Stock Opening</t>
    </r>
    <r>
      <rPr>
        <sz val="11"/>
        <color theme="1"/>
        <rFont val="Arial"/>
        <family val="2"/>
      </rPr>
      <t>: To begin stocktaking, you must evaluate the amount of stock that you hold. Stock Opening section includes the list of your inventory and the cost per unit. You have to enter the stock quantity in the column to be able to determine the value of the stock.</t>
    </r>
  </si>
  <si>
    <r>
      <rPr>
        <b/>
        <sz val="11"/>
        <color theme="1"/>
        <rFont val="Arial"/>
        <family val="2"/>
      </rPr>
      <t>Purchase Log:</t>
    </r>
    <r>
      <rPr>
        <sz val="11"/>
        <color theme="1"/>
        <rFont val="Arial"/>
        <family val="2"/>
      </rPr>
      <t xml:space="preserve"> lets you to record all of the new stock that you purchase on the weekly basis. Depending on the period in which you are be in, you will have 4 or 5 weeks to enter your purchases. If you receive more than one delivery in a week, you can use simple formulas to enter the quantities like so (=2+5+1). </t>
    </r>
    <r>
      <rPr>
        <b/>
        <sz val="11"/>
        <color theme="1"/>
        <rFont val="Arial"/>
        <family val="2"/>
      </rPr>
      <t>Purchases To Date</t>
    </r>
    <r>
      <rPr>
        <sz val="11"/>
        <color theme="1"/>
        <rFont val="Arial"/>
        <family val="2"/>
      </rPr>
      <t xml:space="preserve"> column displays the total amount to date spent on the specific item.</t>
    </r>
  </si>
  <si>
    <r>
      <t xml:space="preserve">Stock Count: </t>
    </r>
    <r>
      <rPr>
        <sz val="11"/>
        <color theme="1"/>
        <rFont val="Arial"/>
        <family val="2"/>
      </rPr>
      <t>is very similar to the Purchase Log except that you have to enter quantity of the stock at the end of each week. You should set a day when you are going to perform your weekly stock count and constantly perform you stocktake on the same day each week to ensure the accuracy of calculations. Just like in the Purchase Log, you can also use simple formulas to enter quantities if necessary.</t>
    </r>
  </si>
  <si>
    <r>
      <t xml:space="preserve">Stock Closing: </t>
    </r>
    <r>
      <rPr>
        <sz val="11"/>
        <color theme="1"/>
        <rFont val="Arial"/>
        <family val="2"/>
      </rPr>
      <t xml:space="preserve">Depending on the period the Stock Closing report displays the final stock count results from last week of the period. You can print this report for further analysis or to simply keep it in the file, if necessary. In addition, the final stock closing for a given period is always a stock opening count for the next period, which means that you can simply copy the data from this report to the </t>
    </r>
    <r>
      <rPr>
        <u/>
        <sz val="11"/>
        <color theme="1"/>
        <rFont val="Arial"/>
        <family val="2"/>
      </rPr>
      <t>Stock Opening</t>
    </r>
    <r>
      <rPr>
        <sz val="11"/>
        <color theme="1"/>
        <rFont val="Arial"/>
        <family val="2"/>
      </rPr>
      <t xml:space="preserve"> section in the new spreadsheet for the following period.</t>
    </r>
  </si>
  <si>
    <r>
      <t xml:space="preserve">Weekly Report: </t>
    </r>
    <r>
      <rPr>
        <sz val="11"/>
        <color theme="1"/>
        <rFont val="Arial"/>
        <family val="2"/>
      </rPr>
      <t xml:space="preserve">Weekly Report produces the categorised summary of your weekly stock value, cost of your inventory at opening, all purchases, cost at closing, staff meal allowances and cost of goods sold. You can enter the </t>
    </r>
    <r>
      <rPr>
        <b/>
        <sz val="11"/>
        <color theme="1"/>
        <rFont val="Arial"/>
        <family val="2"/>
      </rPr>
      <t>Gross Receipts</t>
    </r>
    <r>
      <rPr>
        <sz val="11"/>
        <color theme="1"/>
        <rFont val="Arial"/>
        <family val="2"/>
      </rPr>
      <t xml:space="preserve"> amount from your POS to compare your report to the actual results, check your profit margin and evaluate the variance of surplus or deficit.</t>
    </r>
  </si>
  <si>
    <r>
      <t>Period Summary:</t>
    </r>
    <r>
      <rPr>
        <sz val="11"/>
        <color theme="1"/>
        <rFont val="Arial"/>
        <family val="2"/>
      </rPr>
      <t xml:space="preserve"> report shows the value of your stock at opening, value of purchases made throughout the period and value at closing. In addition, this report also shows the actual profit margin and reports any dependencies between your targeted profit margin and your actual profit margin as a cost variance.</t>
    </r>
  </si>
  <si>
    <r>
      <rPr>
        <sz val="14"/>
        <color theme="9" tint="-0.249977111117893"/>
        <rFont val="Calibri"/>
        <family val="2"/>
      </rPr>
      <t>●</t>
    </r>
    <r>
      <rPr>
        <sz val="14"/>
        <color theme="9" tint="-0.249977111117893"/>
        <rFont val="Arial"/>
        <family val="2"/>
      </rPr>
      <t xml:space="preserve"> How to Use this Food Stocktake</t>
    </r>
  </si>
  <si>
    <t>How to Use this Food Stocktake</t>
  </si>
  <si>
    <r>
      <rPr>
        <sz val="14"/>
        <color theme="9" tint="-0.249977111117893"/>
        <rFont val="Calibri"/>
        <family val="2"/>
      </rPr>
      <t>●</t>
    </r>
    <r>
      <rPr>
        <sz val="14"/>
        <color theme="9" tint="-0.249977111117893"/>
        <rFont val="Arial"/>
        <family val="2"/>
      </rPr>
      <t xml:space="preserve"> Add, Edit or Delete Categories</t>
    </r>
  </si>
  <si>
    <r>
      <rPr>
        <sz val="14"/>
        <color theme="9" tint="-0.249977111117893"/>
        <rFont val="Calibri"/>
        <family val="2"/>
      </rPr>
      <t>●</t>
    </r>
    <r>
      <rPr>
        <sz val="14"/>
        <color theme="9" tint="-0.249977111117893"/>
        <rFont val="Arial"/>
        <family val="2"/>
      </rPr>
      <t xml:space="preserve"> Add More Rows</t>
    </r>
  </si>
  <si>
    <r>
      <t xml:space="preserve">If you need to add additional categories to categorise more of your inventory, you can do this in the Settings section. Right-click on the row number and select Insert to add additional rows to the Categories section, then select new rows and press </t>
    </r>
    <r>
      <rPr>
        <b/>
        <sz val="11"/>
        <color theme="1"/>
        <rFont val="Arial"/>
        <family val="2"/>
      </rPr>
      <t>Ctrl+D</t>
    </r>
    <r>
      <rPr>
        <sz val="11"/>
        <color theme="1"/>
        <rFont val="Arial"/>
        <family val="2"/>
      </rPr>
      <t xml:space="preserve"> to copy the formula. Enter your Category Name in the C column.</t>
    </r>
  </si>
  <si>
    <r>
      <t xml:space="preserve">On the </t>
    </r>
    <r>
      <rPr>
        <b/>
        <sz val="11"/>
        <color theme="1"/>
        <rFont val="Arial"/>
        <family val="2"/>
      </rPr>
      <t>Weekly Report</t>
    </r>
    <r>
      <rPr>
        <sz val="11"/>
        <color theme="1"/>
        <rFont val="Arial"/>
        <family val="2"/>
      </rPr>
      <t xml:space="preserve"> right-click on the row </t>
    </r>
    <r>
      <rPr>
        <b/>
        <sz val="11"/>
        <color theme="1"/>
        <rFont val="Arial"/>
        <family val="2"/>
      </rPr>
      <t>20,</t>
    </r>
    <r>
      <rPr>
        <sz val="11"/>
        <color theme="1"/>
        <rFont val="Arial"/>
        <family val="2"/>
      </rPr>
      <t xml:space="preserve"> then click Insert, then select all new rows and press </t>
    </r>
    <r>
      <rPr>
        <b/>
        <sz val="11"/>
        <color theme="1"/>
        <rFont val="Arial"/>
        <family val="2"/>
      </rPr>
      <t>Ctrl+D</t>
    </r>
    <r>
      <rPr>
        <sz val="11"/>
        <color theme="1"/>
        <rFont val="Arial"/>
        <family val="2"/>
      </rPr>
      <t xml:space="preserve"> to copy formulas down.</t>
    </r>
  </si>
  <si>
    <r>
      <t>On the</t>
    </r>
    <r>
      <rPr>
        <b/>
        <sz val="11"/>
        <color theme="1"/>
        <rFont val="Arial"/>
        <family val="2"/>
      </rPr>
      <t xml:space="preserve"> Period Summary</t>
    </r>
    <r>
      <rPr>
        <sz val="11"/>
        <color theme="1"/>
        <rFont val="Arial"/>
        <family val="2"/>
      </rPr>
      <t xml:space="preserve">, you would need to do the same as on the Weekly Report, except that you have to right-click on the row </t>
    </r>
    <r>
      <rPr>
        <b/>
        <sz val="11"/>
        <color theme="1"/>
        <rFont val="Arial"/>
        <family val="2"/>
      </rPr>
      <t>27</t>
    </r>
    <r>
      <rPr>
        <sz val="11"/>
        <color theme="1"/>
        <rFont val="Arial"/>
        <family val="2"/>
      </rPr>
      <t>.</t>
    </r>
  </si>
  <si>
    <t xml:space="preserve">Currently this spreadsheet contains up to 154 rows for your food inventory, but you might want to expand it and add more if needed. In order to do so you would need to group the following worksheets together: Inventory, Stock Opening, Purchase Log, Stock Count and </t>
  </si>
  <si>
    <t>Stock Count and Stock Closing. Here are the steps that you must follow:</t>
  </si>
  <si>
    <t>1. Click on the Inventory Tab.</t>
  </si>
  <si>
    <t>3. Scroll down to the last row (current default is 160 to preserve formatting)</t>
  </si>
  <si>
    <r>
      <t xml:space="preserve">4. </t>
    </r>
    <r>
      <rPr>
        <b/>
        <sz val="11"/>
        <color theme="1"/>
        <rFont val="Arial"/>
        <family val="2"/>
      </rPr>
      <t>Right-click</t>
    </r>
    <r>
      <rPr>
        <sz val="11"/>
        <color theme="1"/>
        <rFont val="Arial"/>
        <family val="2"/>
      </rPr>
      <t xml:space="preserve"> on the row number, then </t>
    </r>
    <r>
      <rPr>
        <b/>
        <sz val="11"/>
        <color theme="1"/>
        <rFont val="Arial"/>
        <family val="2"/>
      </rPr>
      <t>Insert</t>
    </r>
    <r>
      <rPr>
        <sz val="11"/>
        <color theme="1"/>
        <rFont val="Arial"/>
        <family val="2"/>
      </rPr>
      <t xml:space="preserve">. You can repeat this step as many times as necessary or you can also select </t>
    </r>
    <r>
      <rPr>
        <b/>
        <sz val="11"/>
        <color theme="1"/>
        <rFont val="Arial"/>
        <family val="2"/>
      </rPr>
      <t>multiple rows</t>
    </r>
    <r>
      <rPr>
        <sz val="11"/>
        <color theme="1"/>
        <rFont val="Arial"/>
        <family val="2"/>
      </rPr>
      <t xml:space="preserve"> at once and then right-click and insert to insert multiple rows at once.</t>
    </r>
  </si>
  <si>
    <r>
      <t xml:space="preserve">6. Hold down </t>
    </r>
    <r>
      <rPr>
        <b/>
        <sz val="11"/>
        <color theme="1"/>
        <rFont val="Arial"/>
        <family val="2"/>
      </rPr>
      <t>CTRL + D</t>
    </r>
    <r>
      <rPr>
        <sz val="11"/>
        <color theme="1"/>
        <rFont val="Arial"/>
        <family val="2"/>
      </rPr>
      <t xml:space="preserve"> to copy formulas down.</t>
    </r>
  </si>
  <si>
    <r>
      <t xml:space="preserve">7. </t>
    </r>
    <r>
      <rPr>
        <b/>
        <sz val="11"/>
        <color theme="1"/>
        <rFont val="Arial"/>
        <family val="2"/>
      </rPr>
      <t>Right-click</t>
    </r>
    <r>
      <rPr>
        <sz val="11"/>
        <color theme="1"/>
        <rFont val="Arial"/>
        <family val="2"/>
      </rPr>
      <t xml:space="preserve"> on any of the </t>
    </r>
    <r>
      <rPr>
        <b/>
        <sz val="11"/>
        <color theme="1"/>
        <rFont val="Arial"/>
        <family val="2"/>
      </rPr>
      <t>tabs</t>
    </r>
    <r>
      <rPr>
        <sz val="11"/>
        <color theme="1"/>
        <rFont val="Arial"/>
        <family val="2"/>
      </rPr>
      <t xml:space="preserve"> in the group then </t>
    </r>
    <r>
      <rPr>
        <b/>
        <sz val="11"/>
        <color theme="1"/>
        <rFont val="Arial"/>
        <family val="2"/>
      </rPr>
      <t>Ungroup Sheets</t>
    </r>
    <r>
      <rPr>
        <sz val="11"/>
        <color theme="1"/>
        <rFont val="Arial"/>
        <family val="2"/>
      </rPr>
      <t>.</t>
    </r>
  </si>
  <si>
    <r>
      <t xml:space="preserve">2. Then hold down </t>
    </r>
    <r>
      <rPr>
        <b/>
        <sz val="11"/>
        <color theme="1"/>
        <rFont val="Arial"/>
        <family val="2"/>
      </rPr>
      <t>CTRL</t>
    </r>
    <r>
      <rPr>
        <sz val="11"/>
        <color theme="1"/>
        <rFont val="Arial"/>
        <family val="2"/>
      </rPr>
      <t xml:space="preserve"> while you click the </t>
    </r>
    <r>
      <rPr>
        <b/>
        <sz val="11"/>
        <color theme="1"/>
        <rFont val="Arial"/>
        <family val="2"/>
      </rPr>
      <t>tabs</t>
    </r>
    <r>
      <rPr>
        <sz val="11"/>
        <color theme="1"/>
        <rFont val="Arial"/>
        <family val="2"/>
      </rPr>
      <t xml:space="preserve"> of the other worksheets that you want to select. (see above.)</t>
    </r>
  </si>
  <si>
    <r>
      <t xml:space="preserve">5. Select all new rows by clicking on the row number above the new rows, then hold down </t>
    </r>
    <r>
      <rPr>
        <b/>
        <sz val="11"/>
        <color theme="1"/>
        <rFont val="Arial"/>
        <family val="2"/>
      </rPr>
      <t>SHIFT</t>
    </r>
    <r>
      <rPr>
        <sz val="11"/>
        <color theme="1"/>
        <rFont val="Arial"/>
        <family val="2"/>
      </rPr>
      <t xml:space="preserve"> key and </t>
    </r>
    <r>
      <rPr>
        <b/>
        <sz val="11"/>
        <color theme="1"/>
        <rFont val="Arial"/>
        <family val="2"/>
      </rPr>
      <t>Down Arrow</t>
    </r>
    <r>
      <rPr>
        <sz val="11"/>
        <color theme="1"/>
        <rFont val="Arial"/>
        <family val="2"/>
      </rPr>
      <t>. (see the image)</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</si>
</sst>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General;[Red]\-General"/>
    <numFmt numFmtId="165" formatCode="[$£-809]#,##0.00;[Red]\-[$£-809]#,##0.00"/>
    <numFmt numFmtId="166" formatCode="#,##0.0"/>
    <numFmt numFmtId="167" formatCode="_-* #,##0.0_-;\-* #,##0.0_-;_-* &quot;-&quot;?_-;_-@_-"/>
    <numFmt numFmtId="168" formatCode="%\ 0.00"/>
    <numFmt numFmtId="169" formatCode="%_-* #,##0.00_-;[Red]%_-* #,##0.00_-;"/>
    <numFmt numFmtId="170" formatCode="_-* #,##0.00_-;[Red]\-* #,##0.00_-;_-* &quot;-&quot;??_-;_-@_-"/>
    <numFmt numFmtId="171" formatCode="0.00_ ;[Red]\-0.00\ "/>
  </numFmts>
  <fonts count="39" x14ac:knownFonts="1">
    <font>
      <sz val="10"/>
      <name val="Arial"/>
    </font>
    <font>
      <sz val="10"/>
      <name val="Arial"/>
    </font>
    <font>
      <sz val="12"/>
      <name val="Arial"/>
    </font>
    <font>
      <u/>
      <sz val="10"/>
      <color indexed="12"/>
      <name val="Arial"/>
    </font>
    <font>
      <sz val="22"/>
      <name val="Arial"/>
    </font>
    <font>
      <sz val="8"/>
      <name val="Arial"/>
    </font>
    <font>
      <sz val="10"/>
      <color indexed="9"/>
      <name val="Arial"/>
    </font>
    <font>
      <sz val="14"/>
      <color indexed="9"/>
      <name val="Arial"/>
    </font>
    <font>
      <sz val="28"/>
      <color indexed="18"/>
      <name val="Arial"/>
    </font>
    <font>
      <sz val="10"/>
      <color indexed="47"/>
      <name val="Arial"/>
    </font>
    <font>
      <b/>
      <sz val="22"/>
      <color indexed="18"/>
      <name val="Arial"/>
      <family val="2"/>
    </font>
    <font>
      <sz val="18"/>
      <color indexed="18"/>
      <name val="Arial"/>
    </font>
    <font>
      <b/>
      <sz val="24"/>
      <color indexed="9"/>
      <name val="Calibri"/>
      <family val="2"/>
    </font>
    <font>
      <b/>
      <sz val="11"/>
      <name val="Arial"/>
      <family val="2"/>
    </font>
    <font>
      <b/>
      <sz val="10"/>
      <color indexed="16"/>
      <name val="Arial"/>
      <family val="2"/>
    </font>
    <font>
      <b/>
      <sz val="10"/>
      <name val="Arial"/>
      <family val="2"/>
    </font>
    <font>
      <sz val="10"/>
      <name val="Arial"/>
      <family val="2"/>
    </font>
    <font>
      <sz val="11"/>
      <color indexed="16"/>
      <name val="Calibri"/>
      <family val="2"/>
    </font>
    <font>
      <b/>
      <sz val="11"/>
      <color indexed="16"/>
      <name val="Calibri"/>
      <family val="2"/>
    </font>
    <font>
      <sz val="7"/>
      <name val="Verdana"/>
      <family val="2"/>
    </font>
    <font>
      <sz val="7"/>
      <name val="Calibri"/>
      <family val="2"/>
    </font>
    <font>
      <b/>
      <sz val="11"/>
      <name val="Calibri"/>
      <family val="2"/>
    </font>
    <font>
      <sz val="11"/>
      <color indexed="47"/>
      <name val="Arial"/>
    </font>
    <font>
      <sz val="36"/>
      <name val="Arial"/>
    </font>
    <font>
      <sz val="36"/>
      <color indexed="61"/>
      <name val="Arial"/>
    </font>
    <font>
      <sz val="22"/>
      <color indexed="9"/>
      <name val="Arial"/>
    </font>
    <font>
      <sz val="22"/>
      <color indexed="47"/>
      <name val="Arial"/>
    </font>
    <font>
      <sz val="24"/>
      <color theme="4" tint="-0.249977111117893"/>
      <name val="Arial"/>
      <family val="2"/>
    </font>
    <font>
      <sz val="24"/>
      <color theme="1"/>
      <name val="Arial"/>
      <family val="2"/>
    </font>
    <font>
      <b/>
      <sz val="16"/>
      <color theme="9" tint="-0.499984740745262"/>
      <name val="Arial"/>
      <family val="2"/>
    </font>
    <font>
      <sz val="24"/>
      <color theme="9" tint="-0.499984740745262"/>
      <name val="Arial"/>
      <family val="2"/>
    </font>
    <font>
      <sz val="16"/>
      <color theme="9" tint="-0.249977111117893"/>
      <name val="Arial"/>
      <family val="2"/>
    </font>
    <font>
      <sz val="14"/>
      <color theme="9" tint="-0.249977111117893"/>
      <name val="Arial"/>
      <family val="2"/>
    </font>
    <font>
      <sz val="14"/>
      <color theme="9" tint="-0.249977111117893"/>
      <name val="Calibri"/>
      <family val="2"/>
    </font>
    <font>
      <sz val="11"/>
      <color theme="1"/>
      <name val="Arial"/>
      <family val="2"/>
    </font>
    <font>
      <sz val="14"/>
      <color theme="1" tint="0.34998626667073579"/>
      <name val="Arial"/>
      <family val="2"/>
    </font>
    <font>
      <sz val="14"/>
      <color theme="1"/>
      <name val="Arial"/>
      <family val="2"/>
    </font>
    <font>
      <b/>
      <sz val="11"/>
      <color theme="1"/>
      <name val="Arial"/>
      <family val="2"/>
    </font>
    <font>
      <u/>
      <sz val="11"/>
      <color theme="1"/>
      <name val="Arial"/>
      <family val="2"/>
    </font>
  </fonts>
  <fills count="10">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15"/>
        <bgColor indexed="64"/>
      </patternFill>
    </fill>
    <fill>
      <patternFill patternType="solid">
        <fgColor indexed="9"/>
        <bgColor indexed="64"/>
      </patternFill>
    </fill>
    <fill>
      <patternFill patternType="solid">
        <fgColor indexed="46"/>
        <bgColor indexed="64"/>
      </patternFill>
    </fill>
    <fill>
      <patternFill patternType="solid">
        <fgColor indexed="55"/>
        <bgColor indexed="64"/>
      </patternFill>
    </fill>
    <fill>
      <patternFill patternType="solid">
        <fgColor indexed="12"/>
        <bgColor indexed="64"/>
      </patternFill>
    </fill>
    <fill>
      <patternFill patternType="solid">
        <fgColor theme="0" tint="-0.14999847407452621"/>
        <bgColor indexed="64"/>
      </patternFill>
    </fill>
  </fills>
  <borders count="8">
    <border>
      <left/>
      <right/>
      <top/>
      <bottom/>
      <diagonal/>
    </border>
    <border>
      <left style="hair">
        <color indexed="55"/>
      </left>
      <right style="hair">
        <color indexed="55"/>
      </right>
      <top style="hair">
        <color indexed="55"/>
      </top>
      <bottom style="hair">
        <color indexed="55"/>
      </bottom>
      <diagonal/>
    </border>
    <border>
      <left style="thin">
        <color indexed="15"/>
      </left>
      <right style="thin">
        <color indexed="15"/>
      </right>
      <top style="thin">
        <color indexed="15"/>
      </top>
      <bottom style="thin">
        <color indexed="15"/>
      </bottom>
      <diagonal/>
    </border>
    <border>
      <left style="hair">
        <color indexed="55"/>
      </left>
      <right/>
      <top/>
      <bottom/>
      <diagonal/>
    </border>
    <border>
      <left style="thin">
        <color indexed="15"/>
      </left>
      <right style="thin">
        <color indexed="15"/>
      </right>
      <top style="thin">
        <color indexed="15"/>
      </top>
      <bottom/>
      <diagonal/>
    </border>
    <border>
      <left style="thin">
        <color indexed="9"/>
      </left>
      <right style="thin">
        <color indexed="9"/>
      </right>
      <top/>
      <bottom style="thin">
        <color indexed="9"/>
      </bottom>
      <diagonal/>
    </border>
    <border>
      <left/>
      <right/>
      <top/>
      <bottom style="thick">
        <color theme="4" tint="-0.24994659260841701"/>
      </bottom>
      <diagonal/>
    </border>
    <border>
      <left/>
      <right/>
      <top/>
      <bottom style="medium">
        <color theme="9" tint="-0.24994659260841701"/>
      </bottom>
      <diagonal/>
    </border>
  </borders>
  <cellStyleXfs count="2">
    <xf numFmtId="0" fontId="0" fillId="0" borderId="0"/>
    <xf numFmtId="0" fontId="3" fillId="0" borderId="0" applyNumberFormat="0" applyFill="0" applyBorder="0" applyAlignment="0" applyProtection="0">
      <alignment vertical="top"/>
      <protection locked="0"/>
    </xf>
  </cellStyleXfs>
  <cellXfs count="145">
    <xf numFmtId="0" fontId="0" fillId="0" borderId="0" xfId="0"/>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164" fontId="2" fillId="0" borderId="0" xfId="0" applyNumberFormat="1" applyFont="1" applyFill="1" applyBorder="1" applyAlignment="1">
      <alignment vertical="center"/>
    </xf>
    <xf numFmtId="0" fontId="0" fillId="0" borderId="0" xfId="0" applyFill="1" applyBorder="1" applyAlignment="1">
      <alignment vertical="center"/>
    </xf>
    <xf numFmtId="43" fontId="2" fillId="0" borderId="0" xfId="0" applyNumberFormat="1" applyFont="1" applyFill="1" applyBorder="1" applyAlignment="1">
      <alignment vertical="center"/>
    </xf>
    <xf numFmtId="43" fontId="0" fillId="0" borderId="0" xfId="0" applyNumberFormat="1" applyFill="1" applyBorder="1" applyAlignment="1">
      <alignment vertical="center"/>
    </xf>
    <xf numFmtId="43" fontId="0" fillId="0" borderId="0" xfId="0" applyNumberFormat="1" applyBorder="1" applyAlignment="1">
      <alignment vertical="center"/>
    </xf>
    <xf numFmtId="0" fontId="0" fillId="0" borderId="0" xfId="0" applyAlignment="1">
      <alignment horizontal="left" vertical="center" indent="1"/>
    </xf>
    <xf numFmtId="164" fontId="2" fillId="0" borderId="0" xfId="0" applyNumberFormat="1" applyFont="1" applyFill="1" applyBorder="1" applyAlignment="1">
      <alignment horizontal="right" vertical="center" indent="1"/>
    </xf>
    <xf numFmtId="0" fontId="0" fillId="0" borderId="0" xfId="0" applyFill="1" applyBorder="1" applyAlignment="1">
      <alignment horizontal="right" vertical="center" indent="1"/>
    </xf>
    <xf numFmtId="0" fontId="0" fillId="0" borderId="0" xfId="0" applyBorder="1" applyAlignment="1">
      <alignment horizontal="right" vertical="center" indent="1"/>
    </xf>
    <xf numFmtId="164" fontId="2" fillId="0" borderId="0" xfId="0" applyNumberFormat="1" applyFont="1" applyFill="1" applyBorder="1" applyAlignment="1">
      <alignment horizontal="left" vertical="center" indent="1"/>
    </xf>
    <xf numFmtId="0" fontId="0" fillId="0" borderId="0" xfId="0" applyFill="1" applyBorder="1" applyAlignment="1">
      <alignment horizontal="left" vertical="center" indent="1"/>
    </xf>
    <xf numFmtId="0" fontId="0" fillId="0" borderId="0" xfId="0" applyBorder="1" applyAlignment="1">
      <alignment horizontal="left" vertical="center" indent="1"/>
    </xf>
    <xf numFmtId="164" fontId="1" fillId="0" borderId="1" xfId="0" applyNumberFormat="1" applyFont="1" applyFill="1" applyBorder="1" applyAlignment="1">
      <alignment horizontal="left" vertical="center" indent="1"/>
    </xf>
    <xf numFmtId="43" fontId="1" fillId="0" borderId="1" xfId="0" applyNumberFormat="1" applyFont="1" applyFill="1" applyBorder="1" applyAlignment="1">
      <alignment vertical="center"/>
    </xf>
    <xf numFmtId="164" fontId="1" fillId="0" borderId="1" xfId="0" applyNumberFormat="1" applyFont="1" applyFill="1" applyBorder="1" applyAlignment="1">
      <alignment horizontal="right" vertical="center" indent="1"/>
    </xf>
    <xf numFmtId="164" fontId="1" fillId="0" borderId="0" xfId="0" applyNumberFormat="1" applyFont="1" applyFill="1" applyAlignment="1">
      <alignment horizontal="center" vertical="center" wrapText="1"/>
    </xf>
    <xf numFmtId="166" fontId="1" fillId="0" borderId="0" xfId="0" applyNumberFormat="1" applyFont="1" applyFill="1" applyAlignment="1">
      <alignment horizontal="center" vertical="center" wrapText="1"/>
    </xf>
    <xf numFmtId="164" fontId="1" fillId="0" borderId="0" xfId="0" applyNumberFormat="1" applyFont="1" applyFill="1" applyAlignment="1">
      <alignment vertical="center"/>
    </xf>
    <xf numFmtId="166" fontId="1" fillId="0" borderId="0" xfId="0" applyNumberFormat="1" applyFont="1" applyFill="1" applyAlignment="1">
      <alignment vertical="center"/>
    </xf>
    <xf numFmtId="43" fontId="1" fillId="0" borderId="0" xfId="0" applyNumberFormat="1" applyFont="1" applyFill="1" applyBorder="1" applyAlignment="1">
      <alignment vertical="center"/>
    </xf>
    <xf numFmtId="167" fontId="1" fillId="0" borderId="0" xfId="0" applyNumberFormat="1" applyFont="1" applyFill="1" applyBorder="1" applyAlignment="1">
      <alignment vertical="center"/>
    </xf>
    <xf numFmtId="167" fontId="1" fillId="2" borderId="0" xfId="0" applyNumberFormat="1" applyFont="1" applyFill="1" applyAlignment="1">
      <alignment horizontal="center" vertical="center" wrapText="1"/>
    </xf>
    <xf numFmtId="164" fontId="1" fillId="0" borderId="0" xfId="0" applyNumberFormat="1" applyFont="1" applyFill="1" applyAlignment="1">
      <alignment horizontal="left" vertical="center" indent="1"/>
    </xf>
    <xf numFmtId="0" fontId="7" fillId="3" borderId="0" xfId="0" applyFont="1" applyFill="1" applyAlignment="1">
      <alignment horizontal="left" vertical="center" indent="1"/>
    </xf>
    <xf numFmtId="0" fontId="6" fillId="3" borderId="0" xfId="0" applyFont="1" applyFill="1" applyAlignment="1">
      <alignment horizontal="left" vertical="center" indent="1"/>
    </xf>
    <xf numFmtId="0" fontId="0" fillId="0" borderId="2" xfId="0" applyBorder="1" applyAlignment="1">
      <alignment horizontal="left" vertical="center" indent="1"/>
    </xf>
    <xf numFmtId="0" fontId="0" fillId="4" borderId="0" xfId="0" applyFill="1"/>
    <xf numFmtId="0" fontId="0" fillId="4" borderId="0" xfId="0" applyFill="1" applyAlignment="1">
      <alignment horizontal="left" vertical="center" indent="1"/>
    </xf>
    <xf numFmtId="0" fontId="0" fillId="4" borderId="0" xfId="0" applyFill="1" applyAlignment="1">
      <alignment vertical="center"/>
    </xf>
    <xf numFmtId="0" fontId="0" fillId="3" borderId="0" xfId="0" applyFill="1"/>
    <xf numFmtId="0" fontId="0" fillId="0" borderId="2" xfId="0" applyBorder="1" applyAlignment="1">
      <alignment horizontal="center" vertical="center"/>
    </xf>
    <xf numFmtId="168" fontId="0" fillId="0" borderId="2" xfId="0" applyNumberFormat="1" applyBorder="1" applyAlignment="1">
      <alignment horizontal="center" vertical="center"/>
    </xf>
    <xf numFmtId="43" fontId="0" fillId="0" borderId="2" xfId="0" applyNumberFormat="1" applyBorder="1" applyAlignment="1">
      <alignment horizontal="center" vertical="center"/>
    </xf>
    <xf numFmtId="168" fontId="0" fillId="4" borderId="2" xfId="0" applyNumberFormat="1" applyFill="1" applyBorder="1" applyAlignment="1">
      <alignment horizontal="center" vertical="center"/>
    </xf>
    <xf numFmtId="0" fontId="8" fillId="0" borderId="0" xfId="0" applyFont="1"/>
    <xf numFmtId="43" fontId="0" fillId="4" borderId="2" xfId="0" applyNumberFormat="1" applyFill="1" applyBorder="1" applyAlignment="1">
      <alignment horizontal="center" vertical="center"/>
    </xf>
    <xf numFmtId="43" fontId="1" fillId="5" borderId="3" xfId="0" applyNumberFormat="1" applyFont="1" applyFill="1" applyBorder="1" applyAlignment="1">
      <alignment vertical="center"/>
    </xf>
    <xf numFmtId="167" fontId="1" fillId="0" borderId="1" xfId="0" applyNumberFormat="1" applyFont="1" applyFill="1" applyBorder="1" applyAlignment="1">
      <alignment vertical="center"/>
    </xf>
    <xf numFmtId="0" fontId="11" fillId="0" borderId="0" xfId="0" applyFont="1" applyFill="1" applyBorder="1" applyAlignment="1" applyProtection="1">
      <alignment vertical="center"/>
      <protection hidden="1"/>
    </xf>
    <xf numFmtId="0" fontId="12" fillId="0" borderId="0" xfId="0" applyFont="1" applyFill="1" applyBorder="1" applyAlignment="1" applyProtection="1">
      <protection hidden="1"/>
    </xf>
    <xf numFmtId="0" fontId="0" fillId="0" borderId="0" xfId="0" applyFill="1" applyBorder="1" applyProtection="1">
      <protection hidden="1"/>
    </xf>
    <xf numFmtId="2" fontId="0" fillId="0" borderId="0" xfId="0" applyNumberFormat="1" applyFill="1" applyBorder="1" applyProtection="1">
      <protection hidden="1"/>
    </xf>
    <xf numFmtId="0" fontId="0" fillId="0" borderId="0" xfId="0" applyFill="1" applyBorder="1" applyAlignment="1" applyProtection="1">
      <protection hidden="1"/>
    </xf>
    <xf numFmtId="0" fontId="0" fillId="0" borderId="0" xfId="0" applyFill="1" applyBorder="1" applyAlignment="1" applyProtection="1">
      <alignment horizontal="right"/>
      <protection hidden="1"/>
    </xf>
    <xf numFmtId="0" fontId="3" fillId="0" borderId="0" xfId="1" applyFill="1" applyBorder="1" applyAlignment="1" applyProtection="1">
      <protection hidden="1"/>
    </xf>
    <xf numFmtId="0" fontId="0" fillId="0" borderId="0" xfId="0" applyFill="1" applyBorder="1" applyAlignment="1" applyProtection="1">
      <alignment horizontal="left"/>
      <protection hidden="1"/>
    </xf>
    <xf numFmtId="0" fontId="14" fillId="0" borderId="0" xfId="0" applyFont="1" applyFill="1" applyBorder="1" applyAlignment="1" applyProtection="1">
      <alignment horizontal="left"/>
      <protection hidden="1"/>
    </xf>
    <xf numFmtId="0" fontId="17" fillId="0" borderId="0" xfId="0" applyFont="1" applyFill="1" applyBorder="1" applyAlignment="1" applyProtection="1">
      <alignment horizontal="left"/>
      <protection hidden="1"/>
    </xf>
    <xf numFmtId="0" fontId="16" fillId="0" borderId="0" xfId="0" applyFont="1" applyFill="1" applyBorder="1" applyAlignment="1" applyProtection="1">
      <alignment horizontal="right" readingOrder="1"/>
      <protection hidden="1"/>
    </xf>
    <xf numFmtId="0" fontId="19" fillId="0" borderId="0" xfId="0" applyFont="1" applyFill="1" applyBorder="1" applyProtection="1">
      <protection hidden="1"/>
    </xf>
    <xf numFmtId="0" fontId="20" fillId="0" borderId="0" xfId="0" applyFont="1" applyFill="1" applyBorder="1" applyAlignment="1" applyProtection="1">
      <alignment horizontal="left"/>
      <protection hidden="1"/>
    </xf>
    <xf numFmtId="0" fontId="20" fillId="0" borderId="0" xfId="0" applyFont="1" applyFill="1" applyBorder="1" applyProtection="1">
      <protection hidden="1"/>
    </xf>
    <xf numFmtId="0" fontId="1" fillId="0" borderId="0" xfId="0" applyFont="1" applyFill="1" applyBorder="1" applyProtection="1">
      <protection hidden="1"/>
    </xf>
    <xf numFmtId="164" fontId="22" fillId="6" borderId="0" xfId="0" applyNumberFormat="1" applyFont="1" applyFill="1" applyBorder="1" applyAlignment="1">
      <alignment horizontal="left" vertical="center" wrapText="1" indent="1"/>
    </xf>
    <xf numFmtId="164" fontId="9" fillId="6" borderId="0" xfId="0" applyNumberFormat="1" applyFont="1" applyFill="1" applyAlignment="1">
      <alignment horizontal="left" vertical="center" wrapText="1" indent="1"/>
    </xf>
    <xf numFmtId="43" fontId="9" fillId="6" borderId="0" xfId="0" applyNumberFormat="1" applyFont="1" applyFill="1" applyAlignment="1">
      <alignment horizontal="center" vertical="center" wrapText="1"/>
    </xf>
    <xf numFmtId="167" fontId="9" fillId="6" borderId="0" xfId="0" applyNumberFormat="1" applyFont="1" applyFill="1" applyAlignment="1">
      <alignment horizontal="center" vertical="center" wrapText="1"/>
    </xf>
    <xf numFmtId="43" fontId="9" fillId="6" borderId="0" xfId="0" applyNumberFormat="1" applyFont="1" applyFill="1" applyBorder="1" applyAlignment="1">
      <alignment horizontal="center" vertical="center" wrapText="1"/>
    </xf>
    <xf numFmtId="164" fontId="1" fillId="5" borderId="0" xfId="0" applyNumberFormat="1" applyFont="1" applyFill="1" applyAlignment="1">
      <alignment horizontal="left" vertical="center" indent="1"/>
    </xf>
    <xf numFmtId="43" fontId="1" fillId="5" borderId="0" xfId="0" applyNumberFormat="1" applyFont="1" applyFill="1" applyBorder="1" applyAlignment="1">
      <alignment vertical="center"/>
    </xf>
    <xf numFmtId="167" fontId="1" fillId="5" borderId="0" xfId="0" applyNumberFormat="1" applyFont="1" applyFill="1" applyBorder="1" applyAlignment="1">
      <alignment vertical="center"/>
    </xf>
    <xf numFmtId="43" fontId="1" fillId="5" borderId="0" xfId="0" applyNumberFormat="1" applyFont="1" applyFill="1" applyAlignment="1">
      <alignment vertical="center"/>
    </xf>
    <xf numFmtId="164" fontId="22" fillId="6" borderId="0" xfId="0" applyNumberFormat="1" applyFont="1" applyFill="1" applyBorder="1" applyAlignment="1">
      <alignment horizontal="left" vertical="center" wrapText="1"/>
    </xf>
    <xf numFmtId="164" fontId="22" fillId="6" borderId="0" xfId="0" applyNumberFormat="1" applyFont="1" applyFill="1" applyBorder="1" applyAlignment="1">
      <alignment horizontal="center" vertical="center" wrapText="1"/>
    </xf>
    <xf numFmtId="165" fontId="22" fillId="6" borderId="0" xfId="0" applyNumberFormat="1" applyFont="1" applyFill="1" applyBorder="1" applyAlignment="1">
      <alignment horizontal="center" vertical="center" wrapText="1"/>
    </xf>
    <xf numFmtId="164" fontId="2" fillId="5" borderId="0" xfId="0" applyNumberFormat="1" applyFont="1" applyFill="1" applyBorder="1" applyAlignment="1">
      <alignment horizontal="left" vertical="center" indent="1"/>
    </xf>
    <xf numFmtId="164" fontId="2" fillId="5" borderId="0" xfId="0" applyNumberFormat="1" applyFont="1" applyFill="1" applyBorder="1" applyAlignment="1">
      <alignment vertical="center"/>
    </xf>
    <xf numFmtId="164" fontId="2" fillId="5" borderId="0" xfId="0" applyNumberFormat="1" applyFont="1" applyFill="1" applyBorder="1" applyAlignment="1">
      <alignment horizontal="right" vertical="center" indent="1"/>
    </xf>
    <xf numFmtId="165" fontId="2" fillId="5" borderId="0" xfId="0" applyNumberFormat="1" applyFont="1" applyFill="1" applyBorder="1" applyAlignment="1">
      <alignment vertical="center"/>
    </xf>
    <xf numFmtId="43" fontId="2" fillId="5" borderId="0" xfId="0" applyNumberFormat="1" applyFont="1" applyFill="1" applyBorder="1" applyAlignment="1">
      <alignment vertical="center"/>
    </xf>
    <xf numFmtId="0" fontId="0" fillId="5" borderId="0" xfId="0" applyFill="1" applyBorder="1" applyAlignment="1">
      <alignment vertical="center"/>
    </xf>
    <xf numFmtId="0" fontId="0" fillId="6" borderId="0" xfId="0" applyFill="1" applyBorder="1" applyAlignment="1">
      <alignment vertical="center"/>
    </xf>
    <xf numFmtId="166" fontId="1" fillId="5" borderId="0" xfId="0" applyNumberFormat="1" applyFont="1" applyFill="1" applyAlignment="1">
      <alignment vertical="center"/>
    </xf>
    <xf numFmtId="166" fontId="1" fillId="6" borderId="0" xfId="0" applyNumberFormat="1" applyFont="1" applyFill="1" applyAlignment="1">
      <alignment horizontal="center" vertical="center" wrapText="1"/>
    </xf>
    <xf numFmtId="164" fontId="1" fillId="6" borderId="0" xfId="0" applyNumberFormat="1" applyFont="1" applyFill="1" applyAlignment="1">
      <alignment vertical="center"/>
    </xf>
    <xf numFmtId="164" fontId="22" fillId="6" borderId="0" xfId="0" applyNumberFormat="1" applyFont="1" applyFill="1" applyAlignment="1">
      <alignment horizontal="left" vertical="center" indent="1"/>
    </xf>
    <xf numFmtId="43" fontId="22" fillId="6" borderId="0" xfId="0" applyNumberFormat="1" applyFont="1" applyFill="1" applyBorder="1" applyAlignment="1">
      <alignment horizontal="center" vertical="center" wrapText="1"/>
    </xf>
    <xf numFmtId="164" fontId="22" fillId="6" borderId="0" xfId="0" applyNumberFormat="1" applyFont="1" applyFill="1" applyAlignment="1">
      <alignment horizontal="center" vertical="center" wrapText="1"/>
    </xf>
    <xf numFmtId="164" fontId="9" fillId="6" borderId="0" xfId="0" applyNumberFormat="1" applyFont="1" applyFill="1" applyAlignment="1">
      <alignment vertical="center"/>
    </xf>
    <xf numFmtId="164" fontId="22" fillId="6" borderId="0" xfId="0" applyNumberFormat="1" applyFont="1" applyFill="1" applyAlignment="1">
      <alignment vertical="center"/>
    </xf>
    <xf numFmtId="43" fontId="1" fillId="5" borderId="0" xfId="0" applyNumberFormat="1" applyFont="1" applyFill="1" applyBorder="1" applyAlignment="1">
      <alignment horizontal="center" vertical="center"/>
    </xf>
    <xf numFmtId="164" fontId="1" fillId="5" borderId="0" xfId="0" applyNumberFormat="1" applyFont="1" applyFill="1" applyAlignment="1">
      <alignment horizontal="center" vertical="center"/>
    </xf>
    <xf numFmtId="164" fontId="1" fillId="5" borderId="0" xfId="0" applyNumberFormat="1" applyFont="1" applyFill="1" applyAlignment="1">
      <alignment vertical="center"/>
    </xf>
    <xf numFmtId="43" fontId="1" fillId="5" borderId="0" xfId="0" applyNumberFormat="1" applyFont="1" applyFill="1" applyAlignment="1">
      <alignment horizontal="left" vertical="center" indent="1"/>
    </xf>
    <xf numFmtId="169" fontId="1" fillId="5" borderId="0" xfId="0" applyNumberFormat="1" applyFont="1" applyFill="1" applyAlignment="1">
      <alignment vertical="center"/>
    </xf>
    <xf numFmtId="43" fontId="1" fillId="0" borderId="1" xfId="0" applyNumberFormat="1" applyFont="1" applyFill="1" applyBorder="1" applyAlignment="1">
      <alignment horizontal="center" vertical="center"/>
    </xf>
    <xf numFmtId="170" fontId="1" fillId="5" borderId="0" xfId="0" applyNumberFormat="1" applyFont="1" applyFill="1" applyAlignment="1">
      <alignment vertical="center"/>
    </xf>
    <xf numFmtId="166" fontId="9" fillId="6" borderId="0" xfId="0" applyNumberFormat="1" applyFont="1" applyFill="1" applyAlignment="1">
      <alignment horizontal="center" vertical="center" wrapText="1"/>
    </xf>
    <xf numFmtId="164" fontId="1" fillId="6" borderId="0" xfId="0" applyNumberFormat="1" applyFont="1" applyFill="1" applyAlignment="1">
      <alignment horizontal="left" vertical="center" indent="1"/>
    </xf>
    <xf numFmtId="164" fontId="9" fillId="6" borderId="0" xfId="0" applyNumberFormat="1" applyFont="1" applyFill="1" applyAlignment="1">
      <alignment horizontal="left" vertical="center" indent="1"/>
    </xf>
    <xf numFmtId="164" fontId="9" fillId="6" borderId="0" xfId="0" applyNumberFormat="1" applyFont="1" applyFill="1" applyAlignment="1">
      <alignment horizontal="center" vertical="center"/>
    </xf>
    <xf numFmtId="43" fontId="9" fillId="6" borderId="0" xfId="0" applyNumberFormat="1" applyFont="1" applyFill="1" applyBorder="1" applyAlignment="1">
      <alignment horizontal="center" vertical="center"/>
    </xf>
    <xf numFmtId="164" fontId="9" fillId="6" borderId="0" xfId="0" applyNumberFormat="1" applyFont="1" applyFill="1" applyAlignment="1">
      <alignment horizontal="center" vertical="center" wrapText="1"/>
    </xf>
    <xf numFmtId="164" fontId="7" fillId="6" borderId="0" xfId="0" applyNumberFormat="1" applyFont="1" applyFill="1" applyAlignment="1">
      <alignment horizontal="center" vertical="center"/>
    </xf>
    <xf numFmtId="0" fontId="0" fillId="0" borderId="4" xfId="0" applyBorder="1" applyAlignment="1">
      <alignment horizontal="left" vertical="center" indent="1"/>
    </xf>
    <xf numFmtId="0" fontId="0" fillId="7" borderId="0" xfId="0" applyFill="1" applyAlignment="1">
      <alignment horizontal="left" vertical="center"/>
    </xf>
    <xf numFmtId="0" fontId="0" fillId="7" borderId="0" xfId="0" applyFill="1" applyAlignment="1">
      <alignment horizontal="right" vertical="center"/>
    </xf>
    <xf numFmtId="0" fontId="0" fillId="7" borderId="0" xfId="0" applyFill="1" applyBorder="1" applyAlignment="1">
      <alignment horizontal="left" vertical="center"/>
    </xf>
    <xf numFmtId="0" fontId="0" fillId="7" borderId="0" xfId="0" applyFill="1" applyAlignment="1">
      <alignment vertical="center"/>
    </xf>
    <xf numFmtId="0" fontId="25" fillId="8" borderId="0" xfId="0" applyFont="1" applyFill="1" applyBorder="1" applyAlignment="1">
      <alignment vertical="center"/>
    </xf>
    <xf numFmtId="0" fontId="25" fillId="8" borderId="0" xfId="0" applyFont="1" applyFill="1" applyBorder="1" applyAlignment="1">
      <alignment horizontal="left" vertical="center" indent="1"/>
    </xf>
    <xf numFmtId="0" fontId="25" fillId="8" borderId="0" xfId="0" applyFont="1" applyFill="1" applyBorder="1" applyAlignment="1">
      <alignment horizontal="right" vertical="center" indent="1"/>
    </xf>
    <xf numFmtId="0" fontId="0" fillId="0" borderId="0" xfId="0" applyBorder="1" applyAlignment="1">
      <alignment horizontal="right" vertical="center"/>
    </xf>
    <xf numFmtId="0" fontId="26" fillId="8" borderId="0" xfId="0" applyFont="1" applyFill="1" applyBorder="1" applyAlignment="1">
      <alignment horizontal="left" vertical="center" indent="1"/>
    </xf>
    <xf numFmtId="0" fontId="26" fillId="8" borderId="0" xfId="0" applyFont="1" applyFill="1" applyBorder="1" applyAlignment="1">
      <alignment vertical="center"/>
    </xf>
    <xf numFmtId="0" fontId="26" fillId="8" borderId="0" xfId="0" applyFont="1" applyFill="1" applyBorder="1" applyAlignment="1">
      <alignment horizontal="right" vertical="center" indent="1"/>
    </xf>
    <xf numFmtId="43" fontId="1" fillId="6" borderId="0" xfId="0" applyNumberFormat="1" applyFont="1" applyFill="1" applyBorder="1" applyAlignment="1">
      <alignment vertical="center"/>
    </xf>
    <xf numFmtId="10" fontId="24" fillId="5" borderId="0" xfId="0" applyNumberFormat="1" applyFont="1" applyFill="1" applyAlignment="1">
      <alignment horizontal="center" vertical="center"/>
    </xf>
    <xf numFmtId="43" fontId="7" fillId="6" borderId="0" xfId="0" applyNumberFormat="1" applyFont="1" applyFill="1" applyBorder="1" applyAlignment="1">
      <alignment horizontal="center" vertical="center"/>
    </xf>
    <xf numFmtId="171" fontId="23" fillId="5" borderId="0" xfId="0" applyNumberFormat="1" applyFont="1" applyFill="1" applyBorder="1" applyAlignment="1">
      <alignment horizontal="center" vertical="center"/>
    </xf>
    <xf numFmtId="43" fontId="1" fillId="5" borderId="0" xfId="0" applyNumberFormat="1" applyFont="1" applyFill="1" applyAlignment="1">
      <alignment horizontal="center" vertical="center"/>
    </xf>
    <xf numFmtId="170" fontId="1" fillId="5" borderId="0" xfId="0" applyNumberFormat="1" applyFont="1" applyFill="1" applyAlignment="1">
      <alignment horizontal="center" vertical="center"/>
    </xf>
    <xf numFmtId="169" fontId="1" fillId="5" borderId="0" xfId="0" applyNumberFormat="1" applyFont="1" applyFill="1" applyAlignment="1">
      <alignment horizontal="center" vertical="center"/>
    </xf>
    <xf numFmtId="0" fontId="0" fillId="0" borderId="0" xfId="0" applyFill="1" applyBorder="1" applyAlignment="1" applyProtection="1">
      <alignment horizontal="left"/>
      <protection hidden="1"/>
    </xf>
    <xf numFmtId="0" fontId="13" fillId="2" borderId="5" xfId="0" applyFont="1" applyFill="1" applyBorder="1" applyAlignment="1" applyProtection="1">
      <alignment horizontal="left"/>
      <protection hidden="1"/>
    </xf>
    <xf numFmtId="0" fontId="1" fillId="0" borderId="0" xfId="0" applyFont="1" applyFill="1" applyBorder="1" applyAlignment="1" applyProtection="1">
      <alignment horizontal="left"/>
      <protection hidden="1"/>
    </xf>
    <xf numFmtId="0" fontId="0" fillId="0" borderId="0" xfId="0" applyFill="1" applyBorder="1" applyAlignment="1" applyProtection="1">
      <alignment horizontal="left" wrapText="1"/>
      <protection hidden="1"/>
    </xf>
    <xf numFmtId="0" fontId="17" fillId="0" borderId="0" xfId="0" applyFont="1" applyFill="1" applyBorder="1" applyAlignment="1" applyProtection="1">
      <alignment horizontal="left"/>
      <protection hidden="1"/>
    </xf>
    <xf numFmtId="0" fontId="10" fillId="0" borderId="0" xfId="0" applyFont="1" applyFill="1" applyBorder="1" applyAlignment="1" applyProtection="1">
      <alignment horizontal="left" vertical="center"/>
      <protection hidden="1"/>
    </xf>
    <xf numFmtId="0" fontId="0" fillId="0" borderId="0" xfId="0" applyFill="1" applyBorder="1" applyAlignment="1" applyProtection="1">
      <alignment horizontal="left" vertical="justify"/>
      <protection hidden="1"/>
    </xf>
    <xf numFmtId="0" fontId="27" fillId="0" borderId="6" xfId="0" applyFont="1" applyBorder="1" applyAlignment="1">
      <alignment vertical="center"/>
    </xf>
    <xf numFmtId="0" fontId="28" fillId="0" borderId="6" xfId="0" applyFont="1" applyBorder="1" applyAlignment="1">
      <alignment vertical="center"/>
    </xf>
    <xf numFmtId="0" fontId="28" fillId="0" borderId="0" xfId="0" applyFont="1" applyAlignment="1">
      <alignment vertical="center"/>
    </xf>
    <xf numFmtId="0" fontId="27" fillId="0" borderId="0" xfId="0" applyFont="1" applyBorder="1" applyAlignment="1">
      <alignment vertical="center"/>
    </xf>
    <xf numFmtId="0" fontId="28" fillId="0" borderId="0" xfId="0" applyFont="1" applyBorder="1" applyAlignment="1">
      <alignment vertical="center"/>
    </xf>
    <xf numFmtId="0" fontId="28" fillId="0" borderId="7" xfId="0" applyFont="1" applyBorder="1" applyAlignment="1">
      <alignment vertical="center"/>
    </xf>
    <xf numFmtId="0" fontId="29" fillId="0" borderId="7" xfId="0" applyFont="1" applyBorder="1" applyAlignment="1">
      <alignment vertical="center"/>
    </xf>
    <xf numFmtId="0" fontId="30" fillId="0" borderId="7" xfId="0" applyFont="1" applyBorder="1" applyAlignment="1">
      <alignment vertical="center"/>
    </xf>
    <xf numFmtId="0" fontId="31" fillId="0" borderId="0" xfId="0" applyFont="1" applyBorder="1" applyAlignment="1">
      <alignment vertical="center"/>
    </xf>
    <xf numFmtId="0" fontId="32" fillId="0" borderId="0" xfId="0" applyFont="1" applyBorder="1" applyAlignment="1">
      <alignment vertical="center"/>
    </xf>
    <xf numFmtId="0" fontId="34" fillId="0" borderId="0" xfId="0" applyFont="1"/>
    <xf numFmtId="0" fontId="34" fillId="0" borderId="0" xfId="0" applyFont="1" applyAlignment="1">
      <alignment vertical="center"/>
    </xf>
    <xf numFmtId="0" fontId="35" fillId="9" borderId="0" xfId="0" applyFont="1" applyFill="1" applyAlignment="1">
      <alignment horizontal="left" vertical="center" indent="1"/>
    </xf>
    <xf numFmtId="0" fontId="36" fillId="9" borderId="0" xfId="0" applyFont="1" applyFill="1" applyAlignment="1">
      <alignment vertical="center"/>
    </xf>
    <xf numFmtId="0" fontId="34" fillId="0" borderId="0" xfId="0" applyFont="1" applyAlignment="1">
      <alignment horizontal="left" vertical="top" wrapText="1" indent="1"/>
    </xf>
    <xf numFmtId="0" fontId="34" fillId="0" borderId="0" xfId="0" applyFont="1" applyAlignment="1">
      <alignment horizontal="left" vertical="top" wrapText="1" indent="1"/>
    </xf>
    <xf numFmtId="0" fontId="34" fillId="0" borderId="0" xfId="0" applyFont="1" applyAlignment="1">
      <alignment horizontal="left" vertical="top"/>
    </xf>
    <xf numFmtId="0" fontId="36" fillId="0" borderId="0" xfId="0" applyFont="1" applyAlignment="1">
      <alignment vertical="center"/>
    </xf>
    <xf numFmtId="164" fontId="16" fillId="0" borderId="1" xfId="0" applyNumberFormat="1" applyFont="1" applyFill="1" applyBorder="1" applyAlignment="1">
      <alignment horizontal="left" vertical="center" indent="1"/>
    </xf>
    <xf numFmtId="0" fontId="37" fillId="0" borderId="0" xfId="0" applyFont="1" applyAlignment="1">
      <alignment horizontal="left" vertical="top" wrapText="1" indent="1"/>
    </xf>
    <xf numFmtId="0" fontId="34" fillId="0" borderId="0" xfId="0" applyFont="1" applyAlignment="1">
      <alignment vertical="top" wrapText="1"/>
    </xf>
  </cellXfs>
  <cellStyles count="2">
    <cellStyle name="Hyperlink" xfId="1" builtinId="8"/>
    <cellStyle name="Normal" xfId="0" builtinId="0"/>
  </cellStyles>
  <dxfs count="6">
    <dxf>
      <font>
        <condense val="0"/>
        <extend val="0"/>
        <color indexed="46"/>
      </font>
      <fill>
        <patternFill patternType="lightGray">
          <bgColor indexed="9"/>
        </patternFill>
      </fill>
      <border>
        <left/>
        <right/>
        <top/>
        <bottom/>
      </border>
    </dxf>
    <dxf>
      <font>
        <condense val="0"/>
        <extend val="0"/>
        <color indexed="46"/>
      </font>
      <fill>
        <patternFill patternType="lightGray"/>
      </fill>
      <border>
        <right/>
        <top/>
        <bottom/>
      </border>
    </dxf>
    <dxf>
      <font>
        <condense val="0"/>
        <extend val="0"/>
        <color indexed="55"/>
      </font>
      <fill>
        <patternFill patternType="lightGray"/>
      </fill>
      <border>
        <right/>
        <top/>
        <bottom/>
      </border>
    </dxf>
    <dxf>
      <font>
        <condense val="0"/>
        <extend val="0"/>
        <color indexed="55"/>
      </font>
      <fill>
        <patternFill patternType="lightGray"/>
      </fill>
    </dxf>
    <dxf>
      <font>
        <condense val="0"/>
        <extend val="0"/>
        <color indexed="55"/>
      </font>
      <fill>
        <patternFill patternType="lightGray">
          <bgColor indexed="65"/>
        </patternFill>
      </fill>
      <border>
        <right/>
        <top/>
        <bottom/>
      </border>
    </dxf>
    <dxf>
      <font>
        <condense val="0"/>
        <extend val="0"/>
        <color indexed="55"/>
      </font>
      <fill>
        <patternFill patternType="lightGray">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00C00"/>
      <rgbColor rgb="00F2F2F2"/>
      <rgbColor rgb="00F26B61"/>
      <rgbColor rgb="00A0CC41"/>
      <rgbColor rgb="00376092"/>
      <rgbColor rgb="00FFF3B9"/>
      <rgbColor rgb="00FFA099"/>
      <rgbColor rgb="00ACD8F1"/>
      <rgbColor rgb="00D9372B"/>
      <rgbColor rgb="006E9912"/>
      <rgbColor rgb="00244062"/>
      <rgbColor rgb="00FFE14F"/>
      <rgbColor rgb="00404040"/>
      <rgbColor rgb="0059B1E2"/>
      <rgbColor rgb="00D9D9D9"/>
      <rgbColor rgb="00A6A6A6"/>
      <rgbColor rgb="00309DDB"/>
      <rgbColor rgb="00B3DB84"/>
      <rgbColor rgb="00DB8E84"/>
      <rgbColor rgb="0099779D"/>
      <rgbColor rgb="00FFE14F"/>
      <rgbColor rgb="00D9C293"/>
      <rgbColor rgb="00004269"/>
      <rgbColor rgb="00597A7B"/>
      <rgbColor rgb="00004269"/>
      <rgbColor rgb="00587F03"/>
      <rgbColor rgb="00B3122D"/>
      <rgbColor rgb="0057445A"/>
      <rgbColor rgb="00EFA143"/>
      <rgbColor rgb="006D4129"/>
      <rgbColor rgb="00309DDB"/>
      <rgbColor rgb="00DDDDDD"/>
      <rgbColor rgb="00B8CCE4"/>
      <rgbColor rgb="00D6EBF8"/>
      <rgbColor rgb="00BBE560"/>
      <rgbColor rgb="00FFF9DC"/>
      <rgbColor rgb="00DCE6F1"/>
      <rgbColor rgb="00FFCFCC"/>
      <rgbColor rgb="00808080"/>
      <rgbColor rgb="00FFFFFF"/>
      <rgbColor rgb="0095B3D7"/>
      <rgbColor rgb="0083C4E9"/>
      <rgbColor rgb="00FFE772"/>
      <rgbColor rgb="00F0B873"/>
      <rgbColor rgb="00F0AD5B"/>
      <rgbColor rgb="00EFA143"/>
      <rgbColor rgb="00262626"/>
      <rgbColor rgb="00BFBFBF"/>
      <rgbColor rgb="00309DDB"/>
      <rgbColor rgb="0086B327"/>
      <rgbColor rgb="00587F03"/>
      <rgbColor rgb="006D4129"/>
      <rgbColor rgb="00000000"/>
      <rgbColor rgb="00595959"/>
      <rgbColor rgb="000D0D0D"/>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2.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3.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4.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5.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6.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7.xml.rels><?xml version="1.0" encoding="UTF-8" standalone="yes"?>
<Relationships xmlns="http://schemas.openxmlformats.org/package/2006/relationships"><Relationship Id="rId8" Type="http://schemas.openxmlformats.org/officeDocument/2006/relationships/hyperlink" Target="http://www.facebook.com/spreadsheet123" TargetMode="External"/><Relationship Id="rId13" Type="http://schemas.openxmlformats.org/officeDocument/2006/relationships/image" Target="../media/image8.png"/><Relationship Id="rId18" Type="http://schemas.openxmlformats.org/officeDocument/2006/relationships/image" Target="../media/image12.jpeg"/><Relationship Id="rId26" Type="http://schemas.openxmlformats.org/officeDocument/2006/relationships/hyperlink" Target="#'Stock Closing'!A1"/><Relationship Id="rId3" Type="http://schemas.openxmlformats.org/officeDocument/2006/relationships/image" Target="../media/image3.png"/><Relationship Id="rId21" Type="http://schemas.openxmlformats.org/officeDocument/2006/relationships/hyperlink" Target="#Inventory!A1"/><Relationship Id="rId7" Type="http://schemas.openxmlformats.org/officeDocument/2006/relationships/image" Target="../media/image5.png"/><Relationship Id="rId12" Type="http://schemas.openxmlformats.org/officeDocument/2006/relationships/hyperlink" Target="https://twitter.com/Spreadsheet123" TargetMode="External"/><Relationship Id="rId17" Type="http://schemas.openxmlformats.org/officeDocument/2006/relationships/image" Target="../media/image11.png"/><Relationship Id="rId25" Type="http://schemas.openxmlformats.org/officeDocument/2006/relationships/hyperlink" Target="#'Weekly Report'!A1"/><Relationship Id="rId2" Type="http://schemas.openxmlformats.org/officeDocument/2006/relationships/image" Target="../media/image2.jpeg"/><Relationship Id="rId16" Type="http://schemas.openxmlformats.org/officeDocument/2006/relationships/image" Target="../media/image10.png"/><Relationship Id="rId20"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hyperlink" Target="https://plus.google.com/u/0/b/117014028071621729542/117014028071621729542/" TargetMode="External"/><Relationship Id="rId11" Type="http://schemas.openxmlformats.org/officeDocument/2006/relationships/image" Target="../media/image7.png"/><Relationship Id="rId24" Type="http://schemas.openxmlformats.org/officeDocument/2006/relationships/hyperlink" Target="#'Stock Count'!A1"/><Relationship Id="rId5" Type="http://schemas.openxmlformats.org/officeDocument/2006/relationships/image" Target="../media/image4.png"/><Relationship Id="rId15" Type="http://schemas.openxmlformats.org/officeDocument/2006/relationships/image" Target="../media/image9.jpeg"/><Relationship Id="rId23" Type="http://schemas.openxmlformats.org/officeDocument/2006/relationships/hyperlink" Target="#'Purchase Log'!A1"/><Relationship Id="rId28" Type="http://schemas.openxmlformats.org/officeDocument/2006/relationships/hyperlink" Target="#HELP!A1"/><Relationship Id="rId10" Type="http://schemas.openxmlformats.org/officeDocument/2006/relationships/hyperlink" Target="http://pinterest.com/spreadsheet123" TargetMode="External"/><Relationship Id="rId19" Type="http://schemas.openxmlformats.org/officeDocument/2006/relationships/image" Target="../media/image13.jpeg"/><Relationship Id="rId4" Type="http://schemas.openxmlformats.org/officeDocument/2006/relationships/hyperlink" Target="http://www.linkedin.com/company/spreadsheet123-ltd" TargetMode="External"/><Relationship Id="rId9" Type="http://schemas.openxmlformats.org/officeDocument/2006/relationships/image" Target="../media/image6.png"/><Relationship Id="rId14" Type="http://schemas.openxmlformats.org/officeDocument/2006/relationships/hyperlink" Target="http://www.spreadsheet123.com/ExcelTemplates/food-stocktake-template.html" TargetMode="External"/><Relationship Id="rId22" Type="http://schemas.openxmlformats.org/officeDocument/2006/relationships/hyperlink" Target="#'Stock Opening'!A1"/><Relationship Id="rId27" Type="http://schemas.openxmlformats.org/officeDocument/2006/relationships/hyperlink" Target="#'Period Summary'!A1"/></Relationships>
</file>

<file path=xl/drawings/_rels/drawing8.xml.rels><?xml version="1.0" encoding="UTF-8" standalone="yes"?>
<Relationships xmlns="http://schemas.openxmlformats.org/package/2006/relationships"><Relationship Id="rId8" Type="http://schemas.openxmlformats.org/officeDocument/2006/relationships/image" Target="../media/image22.jpg"/><Relationship Id="rId3" Type="http://schemas.openxmlformats.org/officeDocument/2006/relationships/image" Target="../media/image17.jpg"/><Relationship Id="rId7" Type="http://schemas.openxmlformats.org/officeDocument/2006/relationships/image" Target="../media/image21.jpg"/><Relationship Id="rId2" Type="http://schemas.openxmlformats.org/officeDocument/2006/relationships/image" Target="../media/image16.jpg"/><Relationship Id="rId1" Type="http://schemas.openxmlformats.org/officeDocument/2006/relationships/image" Target="../media/image15.jpg"/><Relationship Id="rId6" Type="http://schemas.openxmlformats.org/officeDocument/2006/relationships/image" Target="../media/image20.jpg"/><Relationship Id="rId5" Type="http://schemas.openxmlformats.org/officeDocument/2006/relationships/image" Target="../media/image19.jpg"/><Relationship Id="rId10" Type="http://schemas.openxmlformats.org/officeDocument/2006/relationships/image" Target="../media/image24.jpg"/><Relationship Id="rId4" Type="http://schemas.openxmlformats.org/officeDocument/2006/relationships/image" Target="../media/image18.jpg"/><Relationship Id="rId9" Type="http://schemas.openxmlformats.org/officeDocument/2006/relationships/image" Target="../media/image23.jpg"/></Relationships>
</file>

<file path=xl/drawings/_rels/drawing9.xml.rels><?xml version="1.0" encoding="UTF-8" standalone="yes"?>
<Relationships xmlns="http://schemas.openxmlformats.org/package/2006/relationships"><Relationship Id="rId1"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6</xdr:col>
      <xdr:colOff>133350</xdr:colOff>
      <xdr:row>0</xdr:row>
      <xdr:rowOff>28575</xdr:rowOff>
    </xdr:from>
    <xdr:to>
      <xdr:col>8</xdr:col>
      <xdr:colOff>0</xdr:colOff>
      <xdr:row>0</xdr:row>
      <xdr:rowOff>409575</xdr:rowOff>
    </xdr:to>
    <xdr:pic>
      <xdr:nvPicPr>
        <xdr:cNvPr id="2051" name="Picture 3"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82225"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57150</xdr:colOff>
      <xdr:row>0</xdr:row>
      <xdr:rowOff>38100</xdr:rowOff>
    </xdr:from>
    <xdr:to>
      <xdr:col>13</xdr:col>
      <xdr:colOff>57150</xdr:colOff>
      <xdr:row>7</xdr:row>
      <xdr:rowOff>95250</xdr:rowOff>
    </xdr:to>
    <xdr:grpSp>
      <xdr:nvGrpSpPr>
        <xdr:cNvPr id="2070" name="Group 22"/>
        <xdr:cNvGrpSpPr>
          <a:grpSpLocks/>
        </xdr:cNvGrpSpPr>
      </xdr:nvGrpSpPr>
      <xdr:grpSpPr bwMode="auto">
        <a:xfrm>
          <a:off x="11934825" y="38100"/>
          <a:ext cx="3048000" cy="2162175"/>
          <a:chOff x="1253" y="4"/>
          <a:chExt cx="320" cy="227"/>
        </a:xfrm>
      </xdr:grpSpPr>
      <xdr:grpSp>
        <xdr:nvGrpSpPr>
          <xdr:cNvPr id="2053" name="Group 5"/>
          <xdr:cNvGrpSpPr>
            <a:grpSpLocks/>
          </xdr:cNvGrpSpPr>
        </xdr:nvGrpSpPr>
        <xdr:grpSpPr bwMode="auto">
          <a:xfrm>
            <a:off x="1253" y="186"/>
            <a:ext cx="320" cy="45"/>
            <a:chOff x="1204" y="240"/>
            <a:chExt cx="320" cy="45"/>
          </a:xfrm>
        </xdr:grpSpPr>
        <xdr:pic>
          <xdr:nvPicPr>
            <xdr:cNvPr id="2054" name="Picture 6"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55" name="Picture 7"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56" name="Picture 8"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57" name="Picture 9"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58" name="Picture 10"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59" name="Picture 11"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60" name="Picture 12"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061" name="Group 13">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2062" name="Picture 14"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63" name="Picture 15"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64" name="Picture 16"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2065" name="Group 17">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2066" name="Picture 18"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067" name="Rectangle 19"/>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2068" name="Picture 20"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69" name="Picture 21"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8</xdr:col>
      <xdr:colOff>57150</xdr:colOff>
      <xdr:row>7</xdr:row>
      <xdr:rowOff>152400</xdr:rowOff>
    </xdr:from>
    <xdr:to>
      <xdr:col>10</xdr:col>
      <xdr:colOff>561975</xdr:colOff>
      <xdr:row>19</xdr:row>
      <xdr:rowOff>209550</xdr:rowOff>
    </xdr:to>
    <xdr:grpSp>
      <xdr:nvGrpSpPr>
        <xdr:cNvPr id="2080" name="Group 32"/>
        <xdr:cNvGrpSpPr>
          <a:grpSpLocks/>
        </xdr:cNvGrpSpPr>
      </xdr:nvGrpSpPr>
      <xdr:grpSpPr bwMode="auto">
        <a:xfrm>
          <a:off x="11934825" y="2257425"/>
          <a:ext cx="1724025" cy="2800350"/>
          <a:chOff x="1253" y="237"/>
          <a:chExt cx="181" cy="294"/>
        </a:xfrm>
      </xdr:grpSpPr>
      <xdr:sp macro="" textlink="">
        <xdr:nvSpPr>
          <xdr:cNvPr id="2071" name="Rectangle 23">
            <a:hlinkClick xmlns:r="http://schemas.openxmlformats.org/officeDocument/2006/relationships" r:id="rId21" tooltip="Inventory"/>
          </xdr:cNvPr>
          <xdr:cNvSpPr>
            <a:spLocks noChangeArrowheads="1"/>
          </xdr:cNvSpPr>
        </xdr:nvSpPr>
        <xdr:spPr bwMode="auto">
          <a:xfrm>
            <a:off x="1253" y="237"/>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2072" name="Rectangle 24">
            <a:hlinkClick xmlns:r="http://schemas.openxmlformats.org/officeDocument/2006/relationships" r:id="rId22" tooltip="Stock Opening"/>
          </xdr:cNvPr>
          <xdr:cNvSpPr>
            <a:spLocks noChangeArrowheads="1"/>
          </xdr:cNvSpPr>
        </xdr:nvSpPr>
        <xdr:spPr bwMode="auto">
          <a:xfrm>
            <a:off x="1253" y="274"/>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2073" name="Rectangle 25">
            <a:hlinkClick xmlns:r="http://schemas.openxmlformats.org/officeDocument/2006/relationships" r:id="rId23" tooltip="Purchase Log"/>
          </xdr:cNvPr>
          <xdr:cNvSpPr>
            <a:spLocks noChangeArrowheads="1"/>
          </xdr:cNvSpPr>
        </xdr:nvSpPr>
        <xdr:spPr bwMode="auto">
          <a:xfrm>
            <a:off x="1253" y="311"/>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2074" name="Rectangle 26">
            <a:hlinkClick xmlns:r="http://schemas.openxmlformats.org/officeDocument/2006/relationships" r:id="rId24" tooltip="Weekly Stock Count"/>
          </xdr:cNvPr>
          <xdr:cNvSpPr>
            <a:spLocks noChangeArrowheads="1"/>
          </xdr:cNvSpPr>
        </xdr:nvSpPr>
        <xdr:spPr bwMode="auto">
          <a:xfrm>
            <a:off x="1253" y="348"/>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2075" name="Rectangle 27">
            <a:hlinkClick xmlns:r="http://schemas.openxmlformats.org/officeDocument/2006/relationships" r:id="rId25" tooltip="Weekly Report"/>
          </xdr:cNvPr>
          <xdr:cNvSpPr>
            <a:spLocks noChangeArrowheads="1"/>
          </xdr:cNvSpPr>
        </xdr:nvSpPr>
        <xdr:spPr bwMode="auto">
          <a:xfrm>
            <a:off x="1253" y="422"/>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2076" name="Rectangle 28">
            <a:hlinkClick xmlns:r="http://schemas.openxmlformats.org/officeDocument/2006/relationships" r:id="rId26" tooltip="Stock Closing"/>
          </xdr:cNvPr>
          <xdr:cNvSpPr>
            <a:spLocks noChangeArrowheads="1"/>
          </xdr:cNvSpPr>
        </xdr:nvSpPr>
        <xdr:spPr bwMode="auto">
          <a:xfrm>
            <a:off x="1253" y="385"/>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2077" name="Rectangle 29">
            <a:hlinkClick xmlns:r="http://schemas.openxmlformats.org/officeDocument/2006/relationships" r:id="rId27" tooltip="Period Summary Report"/>
          </xdr:cNvPr>
          <xdr:cNvSpPr>
            <a:spLocks noChangeArrowheads="1"/>
          </xdr:cNvSpPr>
        </xdr:nvSpPr>
        <xdr:spPr bwMode="auto">
          <a:xfrm>
            <a:off x="1253" y="459"/>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2078" name="Rectangle 30">
            <a:hlinkClick xmlns:r="http://schemas.openxmlformats.org/officeDocument/2006/relationships" r:id="rId28" tooltip="Help"/>
          </xdr:cNvPr>
          <xdr:cNvSpPr>
            <a:spLocks noChangeArrowheads="1"/>
          </xdr:cNvSpPr>
        </xdr:nvSpPr>
        <xdr:spPr bwMode="auto">
          <a:xfrm>
            <a:off x="1253" y="496"/>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790575</xdr:colOff>
      <xdr:row>0</xdr:row>
      <xdr:rowOff>28575</xdr:rowOff>
    </xdr:from>
    <xdr:to>
      <xdr:col>6</xdr:col>
      <xdr:colOff>0</xdr:colOff>
      <xdr:row>0</xdr:row>
      <xdr:rowOff>409575</xdr:rowOff>
    </xdr:to>
    <xdr:pic>
      <xdr:nvPicPr>
        <xdr:cNvPr id="4135" name="Picture 39"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91225"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57150</xdr:colOff>
      <xdr:row>0</xdr:row>
      <xdr:rowOff>38100</xdr:rowOff>
    </xdr:from>
    <xdr:to>
      <xdr:col>10</xdr:col>
      <xdr:colOff>447675</xdr:colOff>
      <xdr:row>7</xdr:row>
      <xdr:rowOff>95250</xdr:rowOff>
    </xdr:to>
    <xdr:grpSp>
      <xdr:nvGrpSpPr>
        <xdr:cNvPr id="4136" name="Group 40"/>
        <xdr:cNvGrpSpPr>
          <a:grpSpLocks/>
        </xdr:cNvGrpSpPr>
      </xdr:nvGrpSpPr>
      <xdr:grpSpPr bwMode="auto">
        <a:xfrm>
          <a:off x="7743825" y="38100"/>
          <a:ext cx="3048000" cy="2162175"/>
          <a:chOff x="1253" y="4"/>
          <a:chExt cx="320" cy="227"/>
        </a:xfrm>
      </xdr:grpSpPr>
      <xdr:grpSp>
        <xdr:nvGrpSpPr>
          <xdr:cNvPr id="4137" name="Group 41"/>
          <xdr:cNvGrpSpPr>
            <a:grpSpLocks/>
          </xdr:cNvGrpSpPr>
        </xdr:nvGrpSpPr>
        <xdr:grpSpPr bwMode="auto">
          <a:xfrm>
            <a:off x="1253" y="186"/>
            <a:ext cx="320" cy="45"/>
            <a:chOff x="1204" y="240"/>
            <a:chExt cx="320" cy="45"/>
          </a:xfrm>
        </xdr:grpSpPr>
        <xdr:pic>
          <xdr:nvPicPr>
            <xdr:cNvPr id="4138" name="Picture 42"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39" name="Picture 43"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0" name="Picture 44"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1" name="Picture 45"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2" name="Picture 46"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3" name="Picture 47"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4" name="Picture 48"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145" name="Group 49">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4146" name="Picture 50"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47" name="Picture 51"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48" name="Picture 52"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4149" name="Group 53">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4150" name="Picture 54"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151" name="Rectangle 55"/>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4152" name="Picture 56"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153" name="Picture 57"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6</xdr:col>
      <xdr:colOff>57150</xdr:colOff>
      <xdr:row>7</xdr:row>
      <xdr:rowOff>161925</xdr:rowOff>
    </xdr:from>
    <xdr:to>
      <xdr:col>8</xdr:col>
      <xdr:colOff>342900</xdr:colOff>
      <xdr:row>19</xdr:row>
      <xdr:rowOff>219075</xdr:rowOff>
    </xdr:to>
    <xdr:grpSp>
      <xdr:nvGrpSpPr>
        <xdr:cNvPr id="4164" name="Group 68"/>
        <xdr:cNvGrpSpPr>
          <a:grpSpLocks/>
        </xdr:cNvGrpSpPr>
      </xdr:nvGrpSpPr>
      <xdr:grpSpPr bwMode="auto">
        <a:xfrm>
          <a:off x="7743825" y="2266950"/>
          <a:ext cx="1724025" cy="2800350"/>
          <a:chOff x="813" y="238"/>
          <a:chExt cx="181" cy="294"/>
        </a:xfrm>
      </xdr:grpSpPr>
      <xdr:sp macro="" textlink="">
        <xdr:nvSpPr>
          <xdr:cNvPr id="4155" name="Rectangle 59">
            <a:hlinkClick xmlns:r="http://schemas.openxmlformats.org/officeDocument/2006/relationships" r:id="rId21" tooltip="Inventory"/>
          </xdr:cNvPr>
          <xdr:cNvSpPr>
            <a:spLocks noChangeArrowheads="1"/>
          </xdr:cNvSpPr>
        </xdr:nvSpPr>
        <xdr:spPr bwMode="auto">
          <a:xfrm>
            <a:off x="813" y="238"/>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4156" name="Rectangle 60">
            <a:hlinkClick xmlns:r="http://schemas.openxmlformats.org/officeDocument/2006/relationships" r:id="rId22" tooltip="Stock Opening"/>
          </xdr:cNvPr>
          <xdr:cNvSpPr>
            <a:spLocks noChangeArrowheads="1"/>
          </xdr:cNvSpPr>
        </xdr:nvSpPr>
        <xdr:spPr bwMode="auto">
          <a:xfrm>
            <a:off x="813" y="275"/>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4157" name="Rectangle 61">
            <a:hlinkClick xmlns:r="http://schemas.openxmlformats.org/officeDocument/2006/relationships" r:id="rId23" tooltip="Purchase Log"/>
          </xdr:cNvPr>
          <xdr:cNvSpPr>
            <a:spLocks noChangeArrowheads="1"/>
          </xdr:cNvSpPr>
        </xdr:nvSpPr>
        <xdr:spPr bwMode="auto">
          <a:xfrm>
            <a:off x="813" y="312"/>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4158" name="Rectangle 62">
            <a:hlinkClick xmlns:r="http://schemas.openxmlformats.org/officeDocument/2006/relationships" r:id="rId24" tooltip="Weekly Stock Count"/>
          </xdr:cNvPr>
          <xdr:cNvSpPr>
            <a:spLocks noChangeArrowheads="1"/>
          </xdr:cNvSpPr>
        </xdr:nvSpPr>
        <xdr:spPr bwMode="auto">
          <a:xfrm>
            <a:off x="813" y="349"/>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4159" name="Rectangle 63">
            <a:hlinkClick xmlns:r="http://schemas.openxmlformats.org/officeDocument/2006/relationships" r:id="rId25" tooltip="Weekly Report"/>
          </xdr:cNvPr>
          <xdr:cNvSpPr>
            <a:spLocks noChangeArrowheads="1"/>
          </xdr:cNvSpPr>
        </xdr:nvSpPr>
        <xdr:spPr bwMode="auto">
          <a:xfrm>
            <a:off x="813" y="423"/>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4160" name="Rectangle 64">
            <a:hlinkClick xmlns:r="http://schemas.openxmlformats.org/officeDocument/2006/relationships" r:id="rId26" tooltip="Stock Closing"/>
          </xdr:cNvPr>
          <xdr:cNvSpPr>
            <a:spLocks noChangeArrowheads="1"/>
          </xdr:cNvSpPr>
        </xdr:nvSpPr>
        <xdr:spPr bwMode="auto">
          <a:xfrm>
            <a:off x="813" y="386"/>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4161" name="Rectangle 65">
            <a:hlinkClick xmlns:r="http://schemas.openxmlformats.org/officeDocument/2006/relationships" r:id="rId27" tooltip="Period Summary Report"/>
          </xdr:cNvPr>
          <xdr:cNvSpPr>
            <a:spLocks noChangeArrowheads="1"/>
          </xdr:cNvSpPr>
        </xdr:nvSpPr>
        <xdr:spPr bwMode="auto">
          <a:xfrm>
            <a:off x="813" y="460"/>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4162" name="Rectangle 66">
            <a:hlinkClick xmlns:r="http://schemas.openxmlformats.org/officeDocument/2006/relationships" r:id="rId28" tooltip="Help"/>
          </xdr:cNvPr>
          <xdr:cNvSpPr>
            <a:spLocks noChangeArrowheads="1"/>
          </xdr:cNvSpPr>
        </xdr:nvSpPr>
        <xdr:spPr bwMode="auto">
          <a:xfrm>
            <a:off x="813" y="497"/>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0</xdr:row>
      <xdr:rowOff>28575</xdr:rowOff>
    </xdr:from>
    <xdr:to>
      <xdr:col>15</xdr:col>
      <xdr:colOff>0</xdr:colOff>
      <xdr:row>0</xdr:row>
      <xdr:rowOff>409575</xdr:rowOff>
    </xdr:to>
    <xdr:pic>
      <xdr:nvPicPr>
        <xdr:cNvPr id="5121" name="Picture 1"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63050"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57150</xdr:colOff>
      <xdr:row>0</xdr:row>
      <xdr:rowOff>38100</xdr:rowOff>
    </xdr:from>
    <xdr:to>
      <xdr:col>19</xdr:col>
      <xdr:colOff>447675</xdr:colOff>
      <xdr:row>7</xdr:row>
      <xdr:rowOff>95250</xdr:rowOff>
    </xdr:to>
    <xdr:grpSp>
      <xdr:nvGrpSpPr>
        <xdr:cNvPr id="5122" name="Group 2"/>
        <xdr:cNvGrpSpPr>
          <a:grpSpLocks/>
        </xdr:cNvGrpSpPr>
      </xdr:nvGrpSpPr>
      <xdr:grpSpPr bwMode="auto">
        <a:xfrm>
          <a:off x="10915650" y="38100"/>
          <a:ext cx="3048000" cy="2162175"/>
          <a:chOff x="1253" y="4"/>
          <a:chExt cx="320" cy="227"/>
        </a:xfrm>
      </xdr:grpSpPr>
      <xdr:grpSp>
        <xdr:nvGrpSpPr>
          <xdr:cNvPr id="5123" name="Group 3"/>
          <xdr:cNvGrpSpPr>
            <a:grpSpLocks/>
          </xdr:cNvGrpSpPr>
        </xdr:nvGrpSpPr>
        <xdr:grpSpPr bwMode="auto">
          <a:xfrm>
            <a:off x="1253" y="186"/>
            <a:ext cx="320" cy="45"/>
            <a:chOff x="1204" y="240"/>
            <a:chExt cx="320" cy="45"/>
          </a:xfrm>
        </xdr:grpSpPr>
        <xdr:pic>
          <xdr:nvPicPr>
            <xdr:cNvPr id="5124" name="Picture 4"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25" name="Picture 5"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26" name="Picture 6"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27" name="Picture 7"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28" name="Picture 8"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29" name="Picture 9"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30" name="Picture 10"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131" name="Group 11">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5132" name="Picture 12"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33" name="Picture 13"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34" name="Picture 14"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5135" name="Group 15">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5136" name="Picture 1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137" name="Rectangle 1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5138" name="Picture 1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139" name="Picture 1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15</xdr:col>
      <xdr:colOff>57150</xdr:colOff>
      <xdr:row>7</xdr:row>
      <xdr:rowOff>161925</xdr:rowOff>
    </xdr:from>
    <xdr:to>
      <xdr:col>17</xdr:col>
      <xdr:colOff>342900</xdr:colOff>
      <xdr:row>19</xdr:row>
      <xdr:rowOff>219075</xdr:rowOff>
    </xdr:to>
    <xdr:grpSp>
      <xdr:nvGrpSpPr>
        <xdr:cNvPr id="5150" name="Group 30"/>
        <xdr:cNvGrpSpPr>
          <a:grpSpLocks/>
        </xdr:cNvGrpSpPr>
      </xdr:nvGrpSpPr>
      <xdr:grpSpPr bwMode="auto">
        <a:xfrm>
          <a:off x="10915650" y="2266950"/>
          <a:ext cx="1724025" cy="2800350"/>
          <a:chOff x="1146" y="238"/>
          <a:chExt cx="181" cy="294"/>
        </a:xfrm>
      </xdr:grpSpPr>
      <xdr:sp macro="" textlink="">
        <xdr:nvSpPr>
          <xdr:cNvPr id="5141" name="Rectangle 21">
            <a:hlinkClick xmlns:r="http://schemas.openxmlformats.org/officeDocument/2006/relationships" r:id="rId21" tooltip="Inventory"/>
          </xdr:cNvPr>
          <xdr:cNvSpPr>
            <a:spLocks noChangeArrowheads="1"/>
          </xdr:cNvSpPr>
        </xdr:nvSpPr>
        <xdr:spPr bwMode="auto">
          <a:xfrm>
            <a:off x="1146" y="238"/>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5142" name="Rectangle 22">
            <a:hlinkClick xmlns:r="http://schemas.openxmlformats.org/officeDocument/2006/relationships" r:id="rId22" tooltip="Stock Opening"/>
          </xdr:cNvPr>
          <xdr:cNvSpPr>
            <a:spLocks noChangeArrowheads="1"/>
          </xdr:cNvSpPr>
        </xdr:nvSpPr>
        <xdr:spPr bwMode="auto">
          <a:xfrm>
            <a:off x="1146" y="275"/>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5143" name="Rectangle 23">
            <a:hlinkClick xmlns:r="http://schemas.openxmlformats.org/officeDocument/2006/relationships" r:id="rId23" tooltip="Purchase Log"/>
          </xdr:cNvPr>
          <xdr:cNvSpPr>
            <a:spLocks noChangeArrowheads="1"/>
          </xdr:cNvSpPr>
        </xdr:nvSpPr>
        <xdr:spPr bwMode="auto">
          <a:xfrm>
            <a:off x="1146" y="312"/>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5144" name="Rectangle 24">
            <a:hlinkClick xmlns:r="http://schemas.openxmlformats.org/officeDocument/2006/relationships" r:id="rId24" tooltip="Weekly Stock Count"/>
          </xdr:cNvPr>
          <xdr:cNvSpPr>
            <a:spLocks noChangeArrowheads="1"/>
          </xdr:cNvSpPr>
        </xdr:nvSpPr>
        <xdr:spPr bwMode="auto">
          <a:xfrm>
            <a:off x="1146" y="349"/>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5145" name="Rectangle 25">
            <a:hlinkClick xmlns:r="http://schemas.openxmlformats.org/officeDocument/2006/relationships" r:id="rId25" tooltip="Weekly Report"/>
          </xdr:cNvPr>
          <xdr:cNvSpPr>
            <a:spLocks noChangeArrowheads="1"/>
          </xdr:cNvSpPr>
        </xdr:nvSpPr>
        <xdr:spPr bwMode="auto">
          <a:xfrm>
            <a:off x="1146" y="423"/>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5146" name="Rectangle 26">
            <a:hlinkClick xmlns:r="http://schemas.openxmlformats.org/officeDocument/2006/relationships" r:id="rId26" tooltip="Stock Closing"/>
          </xdr:cNvPr>
          <xdr:cNvSpPr>
            <a:spLocks noChangeArrowheads="1"/>
          </xdr:cNvSpPr>
        </xdr:nvSpPr>
        <xdr:spPr bwMode="auto">
          <a:xfrm>
            <a:off x="1146" y="386"/>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5147" name="Rectangle 27">
            <a:hlinkClick xmlns:r="http://schemas.openxmlformats.org/officeDocument/2006/relationships" r:id="rId27" tooltip="Period Summary Report"/>
          </xdr:cNvPr>
          <xdr:cNvSpPr>
            <a:spLocks noChangeArrowheads="1"/>
          </xdr:cNvSpPr>
        </xdr:nvSpPr>
        <xdr:spPr bwMode="auto">
          <a:xfrm>
            <a:off x="1146" y="460"/>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5148" name="Rectangle 28">
            <a:hlinkClick xmlns:r="http://schemas.openxmlformats.org/officeDocument/2006/relationships" r:id="rId28" tooltip="Help"/>
          </xdr:cNvPr>
          <xdr:cNvSpPr>
            <a:spLocks noChangeArrowheads="1"/>
          </xdr:cNvSpPr>
        </xdr:nvSpPr>
        <xdr:spPr bwMode="auto">
          <a:xfrm>
            <a:off x="1146" y="497"/>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200025</xdr:colOff>
      <xdr:row>0</xdr:row>
      <xdr:rowOff>28575</xdr:rowOff>
    </xdr:from>
    <xdr:to>
      <xdr:col>14</xdr:col>
      <xdr:colOff>238125</xdr:colOff>
      <xdr:row>0</xdr:row>
      <xdr:rowOff>409575</xdr:rowOff>
    </xdr:to>
    <xdr:pic>
      <xdr:nvPicPr>
        <xdr:cNvPr id="6145" name="Picture 1"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4875"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47625</xdr:colOff>
      <xdr:row>0</xdr:row>
      <xdr:rowOff>38100</xdr:rowOff>
    </xdr:from>
    <xdr:to>
      <xdr:col>20</xdr:col>
      <xdr:colOff>47625</xdr:colOff>
      <xdr:row>7</xdr:row>
      <xdr:rowOff>95250</xdr:rowOff>
    </xdr:to>
    <xdr:grpSp>
      <xdr:nvGrpSpPr>
        <xdr:cNvPr id="6146" name="Group 2"/>
        <xdr:cNvGrpSpPr>
          <a:grpSpLocks/>
        </xdr:cNvGrpSpPr>
      </xdr:nvGrpSpPr>
      <xdr:grpSpPr bwMode="auto">
        <a:xfrm>
          <a:off x="10277475" y="38100"/>
          <a:ext cx="3048000" cy="2162175"/>
          <a:chOff x="1253" y="4"/>
          <a:chExt cx="320" cy="227"/>
        </a:xfrm>
      </xdr:grpSpPr>
      <xdr:grpSp>
        <xdr:nvGrpSpPr>
          <xdr:cNvPr id="6147" name="Group 3"/>
          <xdr:cNvGrpSpPr>
            <a:grpSpLocks/>
          </xdr:cNvGrpSpPr>
        </xdr:nvGrpSpPr>
        <xdr:grpSpPr bwMode="auto">
          <a:xfrm>
            <a:off x="1253" y="186"/>
            <a:ext cx="320" cy="45"/>
            <a:chOff x="1204" y="240"/>
            <a:chExt cx="320" cy="45"/>
          </a:xfrm>
        </xdr:grpSpPr>
        <xdr:pic>
          <xdr:nvPicPr>
            <xdr:cNvPr id="6148" name="Picture 4"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49" name="Picture 5"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50" name="Picture 6"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51" name="Picture 7"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52" name="Picture 8"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53" name="Picture 9"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54" name="Picture 10"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6155" name="Group 11">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6156" name="Picture 12"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57" name="Picture 13"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8" name="Picture 14"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6159" name="Group 15">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6160" name="Picture 1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161" name="Rectangle 1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6162" name="Picture 1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163" name="Picture 1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15</xdr:col>
      <xdr:colOff>47625</xdr:colOff>
      <xdr:row>7</xdr:row>
      <xdr:rowOff>152400</xdr:rowOff>
    </xdr:from>
    <xdr:to>
      <xdr:col>17</xdr:col>
      <xdr:colOff>552450</xdr:colOff>
      <xdr:row>19</xdr:row>
      <xdr:rowOff>209550</xdr:rowOff>
    </xdr:to>
    <xdr:grpSp>
      <xdr:nvGrpSpPr>
        <xdr:cNvPr id="6174" name="Group 30"/>
        <xdr:cNvGrpSpPr>
          <a:grpSpLocks/>
        </xdr:cNvGrpSpPr>
      </xdr:nvGrpSpPr>
      <xdr:grpSpPr bwMode="auto">
        <a:xfrm>
          <a:off x="10277475" y="2257425"/>
          <a:ext cx="1724025" cy="2800350"/>
          <a:chOff x="1079" y="237"/>
          <a:chExt cx="181" cy="294"/>
        </a:xfrm>
      </xdr:grpSpPr>
      <xdr:sp macro="" textlink="">
        <xdr:nvSpPr>
          <xdr:cNvPr id="6165" name="Rectangle 21">
            <a:hlinkClick xmlns:r="http://schemas.openxmlformats.org/officeDocument/2006/relationships" r:id="rId21" tooltip="Inventory"/>
          </xdr:cNvPr>
          <xdr:cNvSpPr>
            <a:spLocks noChangeArrowheads="1"/>
          </xdr:cNvSpPr>
        </xdr:nvSpPr>
        <xdr:spPr bwMode="auto">
          <a:xfrm>
            <a:off x="1079" y="237"/>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6166" name="Rectangle 22">
            <a:hlinkClick xmlns:r="http://schemas.openxmlformats.org/officeDocument/2006/relationships" r:id="rId22" tooltip="Stock Opening"/>
          </xdr:cNvPr>
          <xdr:cNvSpPr>
            <a:spLocks noChangeArrowheads="1"/>
          </xdr:cNvSpPr>
        </xdr:nvSpPr>
        <xdr:spPr bwMode="auto">
          <a:xfrm>
            <a:off x="1079" y="274"/>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6167" name="Rectangle 23">
            <a:hlinkClick xmlns:r="http://schemas.openxmlformats.org/officeDocument/2006/relationships" r:id="rId23" tooltip="Purchase Log"/>
          </xdr:cNvPr>
          <xdr:cNvSpPr>
            <a:spLocks noChangeArrowheads="1"/>
          </xdr:cNvSpPr>
        </xdr:nvSpPr>
        <xdr:spPr bwMode="auto">
          <a:xfrm>
            <a:off x="1079" y="311"/>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6168" name="Rectangle 24">
            <a:hlinkClick xmlns:r="http://schemas.openxmlformats.org/officeDocument/2006/relationships" r:id="rId24" tooltip="Weekly Stock Count"/>
          </xdr:cNvPr>
          <xdr:cNvSpPr>
            <a:spLocks noChangeArrowheads="1"/>
          </xdr:cNvSpPr>
        </xdr:nvSpPr>
        <xdr:spPr bwMode="auto">
          <a:xfrm>
            <a:off x="1079" y="348"/>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6169" name="Rectangle 25">
            <a:hlinkClick xmlns:r="http://schemas.openxmlformats.org/officeDocument/2006/relationships" r:id="rId25" tooltip="Weekly Report"/>
          </xdr:cNvPr>
          <xdr:cNvSpPr>
            <a:spLocks noChangeArrowheads="1"/>
          </xdr:cNvSpPr>
        </xdr:nvSpPr>
        <xdr:spPr bwMode="auto">
          <a:xfrm>
            <a:off x="1079" y="422"/>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6170" name="Rectangle 26">
            <a:hlinkClick xmlns:r="http://schemas.openxmlformats.org/officeDocument/2006/relationships" r:id="rId26" tooltip="Stock Closing"/>
          </xdr:cNvPr>
          <xdr:cNvSpPr>
            <a:spLocks noChangeArrowheads="1"/>
          </xdr:cNvSpPr>
        </xdr:nvSpPr>
        <xdr:spPr bwMode="auto">
          <a:xfrm>
            <a:off x="1079" y="385"/>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6171" name="Rectangle 27">
            <a:hlinkClick xmlns:r="http://schemas.openxmlformats.org/officeDocument/2006/relationships" r:id="rId27" tooltip="Period Summary Report"/>
          </xdr:cNvPr>
          <xdr:cNvSpPr>
            <a:spLocks noChangeArrowheads="1"/>
          </xdr:cNvSpPr>
        </xdr:nvSpPr>
        <xdr:spPr bwMode="auto">
          <a:xfrm>
            <a:off x="1079" y="459"/>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6172" name="Rectangle 28">
            <a:hlinkClick xmlns:r="http://schemas.openxmlformats.org/officeDocument/2006/relationships" r:id="rId28" tooltip="Help"/>
          </xdr:cNvPr>
          <xdr:cNvSpPr>
            <a:spLocks noChangeArrowheads="1"/>
          </xdr:cNvSpPr>
        </xdr:nvSpPr>
        <xdr:spPr bwMode="auto">
          <a:xfrm>
            <a:off x="1079" y="496"/>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200025</xdr:colOff>
      <xdr:row>0</xdr:row>
      <xdr:rowOff>28575</xdr:rowOff>
    </xdr:from>
    <xdr:to>
      <xdr:col>6</xdr:col>
      <xdr:colOff>238125</xdr:colOff>
      <xdr:row>0</xdr:row>
      <xdr:rowOff>409575</xdr:rowOff>
    </xdr:to>
    <xdr:pic>
      <xdr:nvPicPr>
        <xdr:cNvPr id="8193" name="Picture 1"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29350"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47625</xdr:colOff>
      <xdr:row>0</xdr:row>
      <xdr:rowOff>38100</xdr:rowOff>
    </xdr:from>
    <xdr:to>
      <xdr:col>12</xdr:col>
      <xdr:colOff>47625</xdr:colOff>
      <xdr:row>7</xdr:row>
      <xdr:rowOff>95250</xdr:rowOff>
    </xdr:to>
    <xdr:grpSp>
      <xdr:nvGrpSpPr>
        <xdr:cNvPr id="8194" name="Group 2"/>
        <xdr:cNvGrpSpPr>
          <a:grpSpLocks/>
        </xdr:cNvGrpSpPr>
      </xdr:nvGrpSpPr>
      <xdr:grpSpPr bwMode="auto">
        <a:xfrm>
          <a:off x="7981950" y="38100"/>
          <a:ext cx="3048000" cy="2162175"/>
          <a:chOff x="1253" y="4"/>
          <a:chExt cx="320" cy="227"/>
        </a:xfrm>
      </xdr:grpSpPr>
      <xdr:grpSp>
        <xdr:nvGrpSpPr>
          <xdr:cNvPr id="8195" name="Group 3"/>
          <xdr:cNvGrpSpPr>
            <a:grpSpLocks/>
          </xdr:cNvGrpSpPr>
        </xdr:nvGrpSpPr>
        <xdr:grpSpPr bwMode="auto">
          <a:xfrm>
            <a:off x="1253" y="186"/>
            <a:ext cx="320" cy="45"/>
            <a:chOff x="1204" y="240"/>
            <a:chExt cx="320" cy="45"/>
          </a:xfrm>
        </xdr:grpSpPr>
        <xdr:pic>
          <xdr:nvPicPr>
            <xdr:cNvPr id="8196" name="Picture 4"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197" name="Picture 5"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198" name="Picture 6"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199" name="Picture 7"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00" name="Picture 8"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01" name="Picture 9"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02" name="Picture 10"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203" name="Group 11">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8204" name="Picture 12"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05" name="Picture 13"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8206" name="Picture 14"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8207" name="Group 15">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8208" name="Picture 1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8209" name="Rectangle 1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8210" name="Picture 1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211" name="Picture 1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7</xdr:col>
      <xdr:colOff>47625</xdr:colOff>
      <xdr:row>7</xdr:row>
      <xdr:rowOff>161925</xdr:rowOff>
    </xdr:from>
    <xdr:to>
      <xdr:col>9</xdr:col>
      <xdr:colOff>552450</xdr:colOff>
      <xdr:row>19</xdr:row>
      <xdr:rowOff>219075</xdr:rowOff>
    </xdr:to>
    <xdr:grpSp>
      <xdr:nvGrpSpPr>
        <xdr:cNvPr id="8222" name="Group 30"/>
        <xdr:cNvGrpSpPr>
          <a:grpSpLocks/>
        </xdr:cNvGrpSpPr>
      </xdr:nvGrpSpPr>
      <xdr:grpSpPr bwMode="auto">
        <a:xfrm>
          <a:off x="7981950" y="2266950"/>
          <a:ext cx="1724025" cy="2800350"/>
          <a:chOff x="838" y="238"/>
          <a:chExt cx="181" cy="294"/>
        </a:xfrm>
      </xdr:grpSpPr>
      <xdr:sp macro="" textlink="">
        <xdr:nvSpPr>
          <xdr:cNvPr id="8213" name="Rectangle 21">
            <a:hlinkClick xmlns:r="http://schemas.openxmlformats.org/officeDocument/2006/relationships" r:id="rId21" tooltip="Inventory"/>
          </xdr:cNvPr>
          <xdr:cNvSpPr>
            <a:spLocks noChangeArrowheads="1"/>
          </xdr:cNvSpPr>
        </xdr:nvSpPr>
        <xdr:spPr bwMode="auto">
          <a:xfrm>
            <a:off x="838" y="238"/>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8214" name="Rectangle 22">
            <a:hlinkClick xmlns:r="http://schemas.openxmlformats.org/officeDocument/2006/relationships" r:id="rId22" tooltip="Stock Opening"/>
          </xdr:cNvPr>
          <xdr:cNvSpPr>
            <a:spLocks noChangeArrowheads="1"/>
          </xdr:cNvSpPr>
        </xdr:nvSpPr>
        <xdr:spPr bwMode="auto">
          <a:xfrm>
            <a:off x="838" y="275"/>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8215" name="Rectangle 23">
            <a:hlinkClick xmlns:r="http://schemas.openxmlformats.org/officeDocument/2006/relationships" r:id="rId23" tooltip="Purchase Log"/>
          </xdr:cNvPr>
          <xdr:cNvSpPr>
            <a:spLocks noChangeArrowheads="1"/>
          </xdr:cNvSpPr>
        </xdr:nvSpPr>
        <xdr:spPr bwMode="auto">
          <a:xfrm>
            <a:off x="838" y="312"/>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8216" name="Rectangle 24">
            <a:hlinkClick xmlns:r="http://schemas.openxmlformats.org/officeDocument/2006/relationships" r:id="rId24" tooltip="Weekly Stock Count"/>
          </xdr:cNvPr>
          <xdr:cNvSpPr>
            <a:spLocks noChangeArrowheads="1"/>
          </xdr:cNvSpPr>
        </xdr:nvSpPr>
        <xdr:spPr bwMode="auto">
          <a:xfrm>
            <a:off x="838" y="349"/>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8217" name="Rectangle 25">
            <a:hlinkClick xmlns:r="http://schemas.openxmlformats.org/officeDocument/2006/relationships" r:id="rId25" tooltip="Weekly Report"/>
          </xdr:cNvPr>
          <xdr:cNvSpPr>
            <a:spLocks noChangeArrowheads="1"/>
          </xdr:cNvSpPr>
        </xdr:nvSpPr>
        <xdr:spPr bwMode="auto">
          <a:xfrm>
            <a:off x="838" y="423"/>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8218" name="Rectangle 26">
            <a:hlinkClick xmlns:r="http://schemas.openxmlformats.org/officeDocument/2006/relationships" r:id="rId26" tooltip="Stock Closing"/>
          </xdr:cNvPr>
          <xdr:cNvSpPr>
            <a:spLocks noChangeArrowheads="1"/>
          </xdr:cNvSpPr>
        </xdr:nvSpPr>
        <xdr:spPr bwMode="auto">
          <a:xfrm>
            <a:off x="838" y="386"/>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8219" name="Rectangle 27">
            <a:hlinkClick xmlns:r="http://schemas.openxmlformats.org/officeDocument/2006/relationships" r:id="rId27" tooltip="Period Summary Report"/>
          </xdr:cNvPr>
          <xdr:cNvSpPr>
            <a:spLocks noChangeArrowheads="1"/>
          </xdr:cNvSpPr>
        </xdr:nvSpPr>
        <xdr:spPr bwMode="auto">
          <a:xfrm>
            <a:off x="838" y="460"/>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8220" name="Rectangle 28">
            <a:hlinkClick xmlns:r="http://schemas.openxmlformats.org/officeDocument/2006/relationships" r:id="rId28" tooltip="Help"/>
          </xdr:cNvPr>
          <xdr:cNvSpPr>
            <a:spLocks noChangeArrowheads="1"/>
          </xdr:cNvSpPr>
        </xdr:nvSpPr>
        <xdr:spPr bwMode="auto">
          <a:xfrm>
            <a:off x="838" y="497"/>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200025</xdr:colOff>
      <xdr:row>0</xdr:row>
      <xdr:rowOff>28575</xdr:rowOff>
    </xdr:from>
    <xdr:to>
      <xdr:col>6</xdr:col>
      <xdr:colOff>238125</xdr:colOff>
      <xdr:row>0</xdr:row>
      <xdr:rowOff>409575</xdr:rowOff>
    </xdr:to>
    <xdr:pic>
      <xdr:nvPicPr>
        <xdr:cNvPr id="7169" name="Picture 1"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53025"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47625</xdr:colOff>
      <xdr:row>0</xdr:row>
      <xdr:rowOff>38100</xdr:rowOff>
    </xdr:from>
    <xdr:to>
      <xdr:col>12</xdr:col>
      <xdr:colOff>47625</xdr:colOff>
      <xdr:row>7</xdr:row>
      <xdr:rowOff>95250</xdr:rowOff>
    </xdr:to>
    <xdr:grpSp>
      <xdr:nvGrpSpPr>
        <xdr:cNvPr id="7170" name="Group 2"/>
        <xdr:cNvGrpSpPr>
          <a:grpSpLocks/>
        </xdr:cNvGrpSpPr>
      </xdr:nvGrpSpPr>
      <xdr:grpSpPr bwMode="auto">
        <a:xfrm>
          <a:off x="6905625" y="38100"/>
          <a:ext cx="3048000" cy="2162175"/>
          <a:chOff x="1253" y="4"/>
          <a:chExt cx="320" cy="227"/>
        </a:xfrm>
      </xdr:grpSpPr>
      <xdr:grpSp>
        <xdr:nvGrpSpPr>
          <xdr:cNvPr id="7171" name="Group 3"/>
          <xdr:cNvGrpSpPr>
            <a:grpSpLocks/>
          </xdr:cNvGrpSpPr>
        </xdr:nvGrpSpPr>
        <xdr:grpSpPr bwMode="auto">
          <a:xfrm>
            <a:off x="1253" y="186"/>
            <a:ext cx="320" cy="45"/>
            <a:chOff x="1204" y="240"/>
            <a:chExt cx="320" cy="45"/>
          </a:xfrm>
        </xdr:grpSpPr>
        <xdr:pic>
          <xdr:nvPicPr>
            <xdr:cNvPr id="7172" name="Picture 4"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73" name="Picture 5"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74" name="Picture 6"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75" name="Picture 7"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76" name="Picture 8"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77" name="Picture 9"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78" name="Picture 10"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7179" name="Group 11">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7180" name="Picture 12"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81" name="Picture 13"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82" name="Picture 14"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7183" name="Group 15">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7184" name="Picture 1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185" name="Rectangle 1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7186" name="Picture 1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187" name="Picture 1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7</xdr:col>
      <xdr:colOff>47625</xdr:colOff>
      <xdr:row>7</xdr:row>
      <xdr:rowOff>152400</xdr:rowOff>
    </xdr:from>
    <xdr:to>
      <xdr:col>9</xdr:col>
      <xdr:colOff>552450</xdr:colOff>
      <xdr:row>20</xdr:row>
      <xdr:rowOff>123825</xdr:rowOff>
    </xdr:to>
    <xdr:grpSp>
      <xdr:nvGrpSpPr>
        <xdr:cNvPr id="7217" name="Group 49"/>
        <xdr:cNvGrpSpPr>
          <a:grpSpLocks/>
        </xdr:cNvGrpSpPr>
      </xdr:nvGrpSpPr>
      <xdr:grpSpPr bwMode="auto">
        <a:xfrm>
          <a:off x="6905625" y="2257425"/>
          <a:ext cx="1724025" cy="2800350"/>
          <a:chOff x="725" y="238"/>
          <a:chExt cx="181" cy="294"/>
        </a:xfrm>
      </xdr:grpSpPr>
      <xdr:sp macro="" textlink="">
        <xdr:nvSpPr>
          <xdr:cNvPr id="7218" name="Rectangle 50">
            <a:hlinkClick xmlns:r="http://schemas.openxmlformats.org/officeDocument/2006/relationships" r:id="rId21" tooltip="Inventory"/>
          </xdr:cNvPr>
          <xdr:cNvSpPr>
            <a:spLocks noChangeArrowheads="1"/>
          </xdr:cNvSpPr>
        </xdr:nvSpPr>
        <xdr:spPr bwMode="auto">
          <a:xfrm>
            <a:off x="725" y="238"/>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7219" name="Rectangle 51">
            <a:hlinkClick xmlns:r="http://schemas.openxmlformats.org/officeDocument/2006/relationships" r:id="rId22" tooltip="Stock Opening"/>
          </xdr:cNvPr>
          <xdr:cNvSpPr>
            <a:spLocks noChangeArrowheads="1"/>
          </xdr:cNvSpPr>
        </xdr:nvSpPr>
        <xdr:spPr bwMode="auto">
          <a:xfrm>
            <a:off x="725" y="275"/>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7220" name="Rectangle 52">
            <a:hlinkClick xmlns:r="http://schemas.openxmlformats.org/officeDocument/2006/relationships" r:id="rId23" tooltip="Purchase Log"/>
          </xdr:cNvPr>
          <xdr:cNvSpPr>
            <a:spLocks noChangeArrowheads="1"/>
          </xdr:cNvSpPr>
        </xdr:nvSpPr>
        <xdr:spPr bwMode="auto">
          <a:xfrm>
            <a:off x="725" y="312"/>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7221" name="Rectangle 53">
            <a:hlinkClick xmlns:r="http://schemas.openxmlformats.org/officeDocument/2006/relationships" r:id="rId24" tooltip="Weekly Stock Count"/>
          </xdr:cNvPr>
          <xdr:cNvSpPr>
            <a:spLocks noChangeArrowheads="1"/>
          </xdr:cNvSpPr>
        </xdr:nvSpPr>
        <xdr:spPr bwMode="auto">
          <a:xfrm>
            <a:off x="725" y="349"/>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7222" name="Rectangle 54">
            <a:hlinkClick xmlns:r="http://schemas.openxmlformats.org/officeDocument/2006/relationships" r:id="rId25" tooltip="Weekly Report"/>
          </xdr:cNvPr>
          <xdr:cNvSpPr>
            <a:spLocks noChangeArrowheads="1"/>
          </xdr:cNvSpPr>
        </xdr:nvSpPr>
        <xdr:spPr bwMode="auto">
          <a:xfrm>
            <a:off x="725" y="423"/>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7223" name="Rectangle 55">
            <a:hlinkClick xmlns:r="http://schemas.openxmlformats.org/officeDocument/2006/relationships" r:id="rId26" tooltip="Stock Closing"/>
          </xdr:cNvPr>
          <xdr:cNvSpPr>
            <a:spLocks noChangeArrowheads="1"/>
          </xdr:cNvSpPr>
        </xdr:nvSpPr>
        <xdr:spPr bwMode="auto">
          <a:xfrm>
            <a:off x="725" y="386"/>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7224" name="Rectangle 56">
            <a:hlinkClick xmlns:r="http://schemas.openxmlformats.org/officeDocument/2006/relationships" r:id="rId27" tooltip="Period Summary Report"/>
          </xdr:cNvPr>
          <xdr:cNvSpPr>
            <a:spLocks noChangeArrowheads="1"/>
          </xdr:cNvSpPr>
        </xdr:nvSpPr>
        <xdr:spPr bwMode="auto">
          <a:xfrm>
            <a:off x="725" y="460"/>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7225" name="Rectangle 57">
            <a:hlinkClick xmlns:r="http://schemas.openxmlformats.org/officeDocument/2006/relationships" r:id="rId28" tooltip="Help"/>
          </xdr:cNvPr>
          <xdr:cNvSpPr>
            <a:spLocks noChangeArrowheads="1"/>
          </xdr:cNvSpPr>
        </xdr:nvSpPr>
        <xdr:spPr bwMode="auto">
          <a:xfrm>
            <a:off x="725" y="497"/>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304800</xdr:colOff>
      <xdr:row>0</xdr:row>
      <xdr:rowOff>28575</xdr:rowOff>
    </xdr:from>
    <xdr:to>
      <xdr:col>5</xdr:col>
      <xdr:colOff>171450</xdr:colOff>
      <xdr:row>0</xdr:row>
      <xdr:rowOff>409575</xdr:rowOff>
    </xdr:to>
    <xdr:pic>
      <xdr:nvPicPr>
        <xdr:cNvPr id="9217" name="Picture 1" descr="white-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14925" y="28575"/>
          <a:ext cx="16954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47625</xdr:colOff>
      <xdr:row>0</xdr:row>
      <xdr:rowOff>38100</xdr:rowOff>
    </xdr:from>
    <xdr:to>
      <xdr:col>11</xdr:col>
      <xdr:colOff>47625</xdr:colOff>
      <xdr:row>8</xdr:row>
      <xdr:rowOff>114300</xdr:rowOff>
    </xdr:to>
    <xdr:grpSp>
      <xdr:nvGrpSpPr>
        <xdr:cNvPr id="9218" name="Group 2"/>
        <xdr:cNvGrpSpPr>
          <a:grpSpLocks/>
        </xdr:cNvGrpSpPr>
      </xdr:nvGrpSpPr>
      <xdr:grpSpPr bwMode="auto">
        <a:xfrm>
          <a:off x="6867525" y="38100"/>
          <a:ext cx="3048000" cy="2162175"/>
          <a:chOff x="1253" y="4"/>
          <a:chExt cx="320" cy="227"/>
        </a:xfrm>
      </xdr:grpSpPr>
      <xdr:grpSp>
        <xdr:nvGrpSpPr>
          <xdr:cNvPr id="9219" name="Group 3"/>
          <xdr:cNvGrpSpPr>
            <a:grpSpLocks/>
          </xdr:cNvGrpSpPr>
        </xdr:nvGrpSpPr>
        <xdr:grpSpPr bwMode="auto">
          <a:xfrm>
            <a:off x="1253" y="186"/>
            <a:ext cx="320" cy="45"/>
            <a:chOff x="1204" y="240"/>
            <a:chExt cx="320" cy="45"/>
          </a:xfrm>
        </xdr:grpSpPr>
        <xdr:pic>
          <xdr:nvPicPr>
            <xdr:cNvPr id="9220" name="Picture 4" descr="follow-us"/>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4" y="240"/>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1" name="Picture 5" descr="follow-us"/>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14" y="252"/>
              <a:ext cx="85" cy="2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2" name="Picture 6" descr="linked-in">
              <a:hlinkClick xmlns:r="http://schemas.openxmlformats.org/officeDocument/2006/relationships" r:id="rId4" tooltip="Follow us on LinkedIN"/>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34"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3" name="Picture 7" descr="gplus">
              <a:hlinkClick xmlns:r="http://schemas.openxmlformats.org/officeDocument/2006/relationships" r:id="rId6" tooltip="Add us to your circles on Google plus"/>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8"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4" name="Picture 8" descr="facebook1">
              <a:hlinkClick xmlns:r="http://schemas.openxmlformats.org/officeDocument/2006/relationships" r:id="rId8" tooltip="Become a fan on Facebook"/>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02"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5" name="Picture 9" descr="pinterest1">
              <a:hlinkClick xmlns:r="http://schemas.openxmlformats.org/officeDocument/2006/relationships" r:id="rId10" tooltip="Follow us on Pintere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6" y="245"/>
              <a:ext cx="34" cy="3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6" name="Picture 10" descr="twitter1">
              <a:hlinkClick xmlns:r="http://schemas.openxmlformats.org/officeDocument/2006/relationships" r:id="rId12" tooltip="Follow us on Twitter"/>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71" y="245"/>
              <a:ext cx="34" cy="34"/>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9227" name="Group 11">
            <a:hlinkClick xmlns:r="http://schemas.openxmlformats.org/officeDocument/2006/relationships" r:id="rId14" tooltip="Write your review about this template"/>
          </xdr:cNvPr>
          <xdr:cNvGrpSpPr>
            <a:grpSpLocks/>
          </xdr:cNvGrpSpPr>
        </xdr:nvGrpSpPr>
        <xdr:grpSpPr bwMode="auto">
          <a:xfrm>
            <a:off x="1253" y="4"/>
            <a:ext cx="320" cy="45"/>
            <a:chOff x="881" y="58"/>
            <a:chExt cx="320" cy="45"/>
          </a:xfrm>
        </xdr:grpSpPr>
        <xdr:pic>
          <xdr:nvPicPr>
            <xdr:cNvPr id="9228" name="Picture 12" descr="ratings"/>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881" y="58"/>
              <a:ext cx="320" cy="4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29" name="Picture 13" descr="stars"/>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3" y="68"/>
              <a:ext cx="133" cy="25"/>
            </a:xfrm>
            <a:prstGeom prst="rect">
              <a:avLst/>
            </a:prstGeom>
            <a:noFill/>
            <a:ln>
              <a:noFill/>
            </a:ln>
            <a:extLst>
              <a:ext uri="{909E8E84-426E-40DD-AFC4-6F175D3DCCD1}">
                <a14:hiddenFill xmlns:a14="http://schemas.microsoft.com/office/drawing/2010/main">
                  <a:solidFill>
                    <a:srgbClr xmlns:mc="http://schemas.openxmlformats.org/markup-compatibility/2006" val="A0CC41" mc:Ignorable="a14" a14:legacySpreadsheetColorIndex="11"/>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230" name="Picture 14" descr="write-your-review"/>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38" y="72"/>
              <a:ext cx="150" cy="20"/>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9231" name="Group 15">
            <a:hlinkClick xmlns:r="http://schemas.openxmlformats.org/officeDocument/2006/relationships" r:id="rId14" tooltip="Give a thumb-up to this free template on your social network"/>
          </xdr:cNvPr>
          <xdr:cNvGrpSpPr>
            <a:grpSpLocks/>
          </xdr:cNvGrpSpPr>
        </xdr:nvGrpSpPr>
        <xdr:grpSpPr bwMode="auto">
          <a:xfrm>
            <a:off x="1253" y="55"/>
            <a:ext cx="320" cy="125"/>
            <a:chOff x="881" y="109"/>
            <a:chExt cx="320" cy="125"/>
          </a:xfrm>
        </xdr:grpSpPr>
        <xdr:pic>
          <xdr:nvPicPr>
            <xdr:cNvPr id="9232" name="Picture 16" descr="tumbs-up"/>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81" y="109"/>
              <a:ext cx="320" cy="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233" name="Rectangle 17"/>
            <xdr:cNvSpPr>
              <a:spLocks noChangeArrowheads="1"/>
            </xdr:cNvSpPr>
          </xdr:nvSpPr>
          <xdr:spPr bwMode="auto">
            <a:xfrm>
              <a:off x="893" y="151"/>
              <a:ext cx="295" cy="7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pic>
          <xdr:nvPicPr>
            <xdr:cNvPr id="9234" name="Picture 18" descr="social_links"/>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919" y="156"/>
              <a:ext cx="232" cy="7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235" name="Picture 19" descr="thumb-up"/>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3" y="115"/>
              <a:ext cx="240" cy="35"/>
            </a:xfrm>
            <a:prstGeom prst="rect">
              <a:avLst/>
            </a:prstGeom>
            <a:noFill/>
            <a:extLst>
              <a:ext uri="{909E8E84-426E-40DD-AFC4-6F175D3DCCD1}">
                <a14:hiddenFill xmlns:a14="http://schemas.microsoft.com/office/drawing/2010/main">
                  <a:solidFill>
                    <a:srgbClr val="FFFFFF"/>
                  </a:solidFill>
                </a14:hiddenFill>
              </a:ext>
            </a:extLst>
          </xdr:spPr>
        </xdr:pic>
      </xdr:grpSp>
    </xdr:grpSp>
    <xdr:clientData/>
  </xdr:twoCellAnchor>
  <xdr:twoCellAnchor>
    <xdr:from>
      <xdr:col>6</xdr:col>
      <xdr:colOff>47625</xdr:colOff>
      <xdr:row>8</xdr:row>
      <xdr:rowOff>171450</xdr:rowOff>
    </xdr:from>
    <xdr:to>
      <xdr:col>8</xdr:col>
      <xdr:colOff>552450</xdr:colOff>
      <xdr:row>19</xdr:row>
      <xdr:rowOff>161925</xdr:rowOff>
    </xdr:to>
    <xdr:grpSp>
      <xdr:nvGrpSpPr>
        <xdr:cNvPr id="9247" name="Group 31"/>
        <xdr:cNvGrpSpPr>
          <a:grpSpLocks/>
        </xdr:cNvGrpSpPr>
      </xdr:nvGrpSpPr>
      <xdr:grpSpPr bwMode="auto">
        <a:xfrm>
          <a:off x="6867525" y="2257425"/>
          <a:ext cx="1724025" cy="2800350"/>
          <a:chOff x="721" y="237"/>
          <a:chExt cx="181" cy="294"/>
        </a:xfrm>
      </xdr:grpSpPr>
      <xdr:sp macro="" textlink="">
        <xdr:nvSpPr>
          <xdr:cNvPr id="9237" name="Rectangle 21">
            <a:hlinkClick xmlns:r="http://schemas.openxmlformats.org/officeDocument/2006/relationships" r:id="rId21" tooltip="Inventory"/>
          </xdr:cNvPr>
          <xdr:cNvSpPr>
            <a:spLocks noChangeArrowheads="1"/>
          </xdr:cNvSpPr>
        </xdr:nvSpPr>
        <xdr:spPr bwMode="auto">
          <a:xfrm>
            <a:off x="721" y="237"/>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Inventory</a:t>
            </a:r>
          </a:p>
        </xdr:txBody>
      </xdr:sp>
      <xdr:sp macro="" textlink="">
        <xdr:nvSpPr>
          <xdr:cNvPr id="9238" name="Rectangle 22">
            <a:hlinkClick xmlns:r="http://schemas.openxmlformats.org/officeDocument/2006/relationships" r:id="rId22" tooltip="Stock Opening"/>
          </xdr:cNvPr>
          <xdr:cNvSpPr>
            <a:spLocks noChangeArrowheads="1"/>
          </xdr:cNvSpPr>
        </xdr:nvSpPr>
        <xdr:spPr bwMode="auto">
          <a:xfrm>
            <a:off x="721" y="274"/>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Opening</a:t>
            </a:r>
          </a:p>
        </xdr:txBody>
      </xdr:sp>
      <xdr:sp macro="" textlink="">
        <xdr:nvSpPr>
          <xdr:cNvPr id="9239" name="Rectangle 23">
            <a:hlinkClick xmlns:r="http://schemas.openxmlformats.org/officeDocument/2006/relationships" r:id="rId23" tooltip="Purchase Log"/>
          </xdr:cNvPr>
          <xdr:cNvSpPr>
            <a:spLocks noChangeArrowheads="1"/>
          </xdr:cNvSpPr>
        </xdr:nvSpPr>
        <xdr:spPr bwMode="auto">
          <a:xfrm>
            <a:off x="721" y="311"/>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Purchase Log</a:t>
            </a:r>
          </a:p>
        </xdr:txBody>
      </xdr:sp>
      <xdr:sp macro="" textlink="">
        <xdr:nvSpPr>
          <xdr:cNvPr id="9240" name="Rectangle 24">
            <a:hlinkClick xmlns:r="http://schemas.openxmlformats.org/officeDocument/2006/relationships" r:id="rId24" tooltip="Weekly Stock Count"/>
          </xdr:cNvPr>
          <xdr:cNvSpPr>
            <a:spLocks noChangeArrowheads="1"/>
          </xdr:cNvSpPr>
        </xdr:nvSpPr>
        <xdr:spPr bwMode="auto">
          <a:xfrm>
            <a:off x="721" y="348"/>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Count</a:t>
            </a:r>
          </a:p>
        </xdr:txBody>
      </xdr:sp>
      <xdr:sp macro="" textlink="">
        <xdr:nvSpPr>
          <xdr:cNvPr id="9241" name="Rectangle 25">
            <a:hlinkClick xmlns:r="http://schemas.openxmlformats.org/officeDocument/2006/relationships" r:id="rId25" tooltip="Weekly Report"/>
          </xdr:cNvPr>
          <xdr:cNvSpPr>
            <a:spLocks noChangeArrowheads="1"/>
          </xdr:cNvSpPr>
        </xdr:nvSpPr>
        <xdr:spPr bwMode="auto">
          <a:xfrm>
            <a:off x="721" y="422"/>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Weekly Report</a:t>
            </a:r>
          </a:p>
        </xdr:txBody>
      </xdr:sp>
      <xdr:sp macro="" textlink="">
        <xdr:nvSpPr>
          <xdr:cNvPr id="9242" name="Rectangle 26">
            <a:hlinkClick xmlns:r="http://schemas.openxmlformats.org/officeDocument/2006/relationships" r:id="rId26" tooltip="Stock Closing"/>
          </xdr:cNvPr>
          <xdr:cNvSpPr>
            <a:spLocks noChangeArrowheads="1"/>
          </xdr:cNvSpPr>
        </xdr:nvSpPr>
        <xdr:spPr bwMode="auto">
          <a:xfrm>
            <a:off x="721" y="385"/>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Stock Closing</a:t>
            </a:r>
          </a:p>
        </xdr:txBody>
      </xdr:sp>
      <xdr:sp macro="" textlink="">
        <xdr:nvSpPr>
          <xdr:cNvPr id="9243" name="Rectangle 27">
            <a:hlinkClick xmlns:r="http://schemas.openxmlformats.org/officeDocument/2006/relationships" r:id="rId27" tooltip="Period Summary Report"/>
          </xdr:cNvPr>
          <xdr:cNvSpPr>
            <a:spLocks noChangeArrowheads="1"/>
          </xdr:cNvSpPr>
        </xdr:nvSpPr>
        <xdr:spPr bwMode="auto">
          <a:xfrm>
            <a:off x="721" y="459"/>
            <a:ext cx="181" cy="35"/>
          </a:xfrm>
          <a:prstGeom prst="rect">
            <a:avLst/>
          </a:prstGeom>
          <a:solidFill>
            <a:srgbClr xmlns:mc="http://schemas.openxmlformats.org/markup-compatibility/2006" xmlns:a14="http://schemas.microsoft.com/office/drawing/2010/main" val="404040" mc:Ignorable="a14" a14:legacySpreadsheetColorIndex="20"/>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Summary Page</a:t>
            </a:r>
          </a:p>
        </xdr:txBody>
      </xdr:sp>
      <xdr:sp macro="" textlink="">
        <xdr:nvSpPr>
          <xdr:cNvPr id="9244" name="Rectangle 28">
            <a:hlinkClick xmlns:r="http://schemas.openxmlformats.org/officeDocument/2006/relationships" r:id="rId28" tooltip="Help"/>
          </xdr:cNvPr>
          <xdr:cNvSpPr>
            <a:spLocks noChangeArrowheads="1"/>
          </xdr:cNvSpPr>
        </xdr:nvSpPr>
        <xdr:spPr bwMode="auto">
          <a:xfrm>
            <a:off x="721" y="496"/>
            <a:ext cx="181" cy="35"/>
          </a:xfrm>
          <a:prstGeom prst="rect">
            <a:avLst/>
          </a:prstGeom>
          <a:solidFill>
            <a:srgbClr xmlns:mc="http://schemas.openxmlformats.org/markup-compatibility/2006" xmlns:a14="http://schemas.microsoft.com/office/drawing/2010/main" val="309DDB" mc:Ignorable="a14" a14:legacySpreadsheetColorIndex="56"/>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0000" tIns="46800" rIns="90000" bIns="46800" anchor="ctr" upright="1"/>
          <a:lstStyle/>
          <a:p>
            <a:pPr algn="l" rtl="0">
              <a:defRPr sz="1000"/>
            </a:pPr>
            <a:r>
              <a:rPr lang="en-GB" sz="1400" b="0" i="0" u="none" strike="noStrike" baseline="0">
                <a:solidFill>
                  <a:srgbClr val="FFFFFF"/>
                </a:solidFill>
                <a:latin typeface="Arial"/>
                <a:cs typeface="Arial"/>
              </a:rPr>
              <a:t>Help</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419101</xdr:colOff>
      <xdr:row>79</xdr:row>
      <xdr:rowOff>0</xdr:rowOff>
    </xdr:from>
    <xdr:to>
      <xdr:col>10</xdr:col>
      <xdr:colOff>152910</xdr:colOff>
      <xdr:row>94</xdr:row>
      <xdr:rowOff>129375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47726" y="14897100"/>
          <a:ext cx="4610609" cy="2844000"/>
        </a:xfrm>
        <a:prstGeom prst="rect">
          <a:avLst/>
        </a:prstGeom>
      </xdr:spPr>
    </xdr:pic>
    <xdr:clientData/>
  </xdr:twoCellAnchor>
  <xdr:twoCellAnchor editAs="oneCell">
    <xdr:from>
      <xdr:col>2</xdr:col>
      <xdr:colOff>476250</xdr:colOff>
      <xdr:row>98</xdr:row>
      <xdr:rowOff>0</xdr:rowOff>
    </xdr:from>
    <xdr:to>
      <xdr:col>10</xdr:col>
      <xdr:colOff>104775</xdr:colOff>
      <xdr:row>115</xdr:row>
      <xdr:rowOff>104775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04875" y="18335625"/>
          <a:ext cx="4505325" cy="3181350"/>
        </a:xfrm>
        <a:prstGeom prst="rect">
          <a:avLst/>
        </a:prstGeom>
      </xdr:spPr>
    </xdr:pic>
    <xdr:clientData/>
  </xdr:twoCellAnchor>
  <xdr:twoCellAnchor editAs="oneCell">
    <xdr:from>
      <xdr:col>2</xdr:col>
      <xdr:colOff>409575</xdr:colOff>
      <xdr:row>119</xdr:row>
      <xdr:rowOff>19050</xdr:rowOff>
    </xdr:from>
    <xdr:to>
      <xdr:col>10</xdr:col>
      <xdr:colOff>190500</xdr:colOff>
      <xdr:row>139</xdr:row>
      <xdr:rowOff>28575</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8200" y="22155150"/>
          <a:ext cx="4657725" cy="3629025"/>
        </a:xfrm>
        <a:prstGeom prst="rect">
          <a:avLst/>
        </a:prstGeom>
      </xdr:spPr>
    </xdr:pic>
    <xdr:clientData/>
  </xdr:twoCellAnchor>
  <xdr:twoCellAnchor editAs="oneCell">
    <xdr:from>
      <xdr:col>1</xdr:col>
      <xdr:colOff>28575</xdr:colOff>
      <xdr:row>149</xdr:row>
      <xdr:rowOff>133350</xdr:rowOff>
    </xdr:from>
    <xdr:to>
      <xdr:col>11</xdr:col>
      <xdr:colOff>161925</xdr:colOff>
      <xdr:row>154</xdr:row>
      <xdr:rowOff>15276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76225" y="28013025"/>
          <a:ext cx="5800725" cy="786801"/>
        </a:xfrm>
        <a:prstGeom prst="rect">
          <a:avLst/>
        </a:prstGeom>
      </xdr:spPr>
    </xdr:pic>
    <xdr:clientData/>
  </xdr:twoCellAnchor>
  <xdr:twoCellAnchor editAs="oneCell">
    <xdr:from>
      <xdr:col>1</xdr:col>
      <xdr:colOff>95251</xdr:colOff>
      <xdr:row>156</xdr:row>
      <xdr:rowOff>123825</xdr:rowOff>
    </xdr:from>
    <xdr:to>
      <xdr:col>11</xdr:col>
      <xdr:colOff>73465</xdr:colOff>
      <xdr:row>160</xdr:row>
      <xdr:rowOff>47925</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1" y="29270325"/>
          <a:ext cx="5645589" cy="648000"/>
        </a:xfrm>
        <a:prstGeom prst="rect">
          <a:avLst/>
        </a:prstGeom>
      </xdr:spPr>
    </xdr:pic>
    <xdr:clientData/>
  </xdr:twoCellAnchor>
  <xdr:twoCellAnchor editAs="oneCell">
    <xdr:from>
      <xdr:col>2</xdr:col>
      <xdr:colOff>66675</xdr:colOff>
      <xdr:row>162</xdr:row>
      <xdr:rowOff>57150</xdr:rowOff>
    </xdr:from>
    <xdr:to>
      <xdr:col>8</xdr:col>
      <xdr:colOff>600075</xdr:colOff>
      <xdr:row>178</xdr:row>
      <xdr:rowOff>152400</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95300" y="30670500"/>
          <a:ext cx="4191000" cy="2990850"/>
        </a:xfrm>
        <a:prstGeom prst="rect">
          <a:avLst/>
        </a:prstGeom>
      </xdr:spPr>
    </xdr:pic>
    <xdr:clientData/>
  </xdr:twoCellAnchor>
  <xdr:twoCellAnchor>
    <xdr:from>
      <xdr:col>5</xdr:col>
      <xdr:colOff>442913</xdr:colOff>
      <xdr:row>163</xdr:row>
      <xdr:rowOff>9525</xdr:rowOff>
    </xdr:from>
    <xdr:to>
      <xdr:col>8</xdr:col>
      <xdr:colOff>395288</xdr:colOff>
      <xdr:row>166</xdr:row>
      <xdr:rowOff>142875</xdr:rowOff>
    </xdr:to>
    <xdr:sp macro="" textlink="">
      <xdr:nvSpPr>
        <xdr:cNvPr id="8" name="Rounded Rectangle 7"/>
        <xdr:cNvSpPr/>
      </xdr:nvSpPr>
      <xdr:spPr>
        <a:xfrm>
          <a:off x="2700338" y="30803850"/>
          <a:ext cx="1781175" cy="676275"/>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600"/>
            <a:t>Insert a single row</a:t>
          </a:r>
        </a:p>
      </xdr:txBody>
    </xdr:sp>
    <xdr:clientData/>
  </xdr:twoCellAnchor>
  <xdr:twoCellAnchor editAs="oneCell">
    <xdr:from>
      <xdr:col>2</xdr:col>
      <xdr:colOff>57150</xdr:colOff>
      <xdr:row>179</xdr:row>
      <xdr:rowOff>9525</xdr:rowOff>
    </xdr:from>
    <xdr:to>
      <xdr:col>8</xdr:col>
      <xdr:colOff>581025</xdr:colOff>
      <xdr:row>195</xdr:row>
      <xdr:rowOff>114300</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85775" y="33699450"/>
          <a:ext cx="4181475" cy="3000375"/>
        </a:xfrm>
        <a:prstGeom prst="rect">
          <a:avLst/>
        </a:prstGeom>
      </xdr:spPr>
    </xdr:pic>
    <xdr:clientData/>
  </xdr:twoCellAnchor>
  <xdr:twoCellAnchor>
    <xdr:from>
      <xdr:col>5</xdr:col>
      <xdr:colOff>442913</xdr:colOff>
      <xdr:row>179</xdr:row>
      <xdr:rowOff>95250</xdr:rowOff>
    </xdr:from>
    <xdr:to>
      <xdr:col>8</xdr:col>
      <xdr:colOff>395288</xdr:colOff>
      <xdr:row>183</xdr:row>
      <xdr:rowOff>47625</xdr:rowOff>
    </xdr:to>
    <xdr:sp macro="" textlink="">
      <xdr:nvSpPr>
        <xdr:cNvPr id="13" name="Rounded Rectangle 12"/>
        <xdr:cNvSpPr/>
      </xdr:nvSpPr>
      <xdr:spPr>
        <a:xfrm>
          <a:off x="2700338" y="33785175"/>
          <a:ext cx="1781175" cy="676275"/>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600"/>
            <a:t>Insert multiple rows</a:t>
          </a:r>
        </a:p>
      </xdr:txBody>
    </xdr:sp>
    <xdr:clientData/>
  </xdr:twoCellAnchor>
  <xdr:twoCellAnchor editAs="oneCell">
    <xdr:from>
      <xdr:col>1</xdr:col>
      <xdr:colOff>0</xdr:colOff>
      <xdr:row>197</xdr:row>
      <xdr:rowOff>76200</xdr:rowOff>
    </xdr:from>
    <xdr:to>
      <xdr:col>11</xdr:col>
      <xdr:colOff>173247</xdr:colOff>
      <xdr:row>209</xdr:row>
      <xdr:rowOff>100500</xdr:rowOff>
    </xdr:to>
    <xdr:pic>
      <xdr:nvPicPr>
        <xdr:cNvPr id="14" name="Picture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47650" y="37252275"/>
          <a:ext cx="5840622" cy="2196000"/>
        </a:xfrm>
        <a:prstGeom prst="rect">
          <a:avLst/>
        </a:prstGeom>
      </xdr:spPr>
    </xdr:pic>
    <xdr:clientData/>
  </xdr:twoCellAnchor>
  <xdr:twoCellAnchor editAs="oneCell">
    <xdr:from>
      <xdr:col>1</xdr:col>
      <xdr:colOff>0</xdr:colOff>
      <xdr:row>211</xdr:row>
      <xdr:rowOff>66676</xdr:rowOff>
    </xdr:from>
    <xdr:to>
      <xdr:col>11</xdr:col>
      <xdr:colOff>164625</xdr:colOff>
      <xdr:row>223</xdr:row>
      <xdr:rowOff>109659</xdr:rowOff>
    </xdr:to>
    <xdr:pic>
      <xdr:nvPicPr>
        <xdr:cNvPr id="15" name="Picture 1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47650" y="39776401"/>
          <a:ext cx="5832000" cy="2214683"/>
        </a:xfrm>
        <a:prstGeom prst="rect">
          <a:avLst/>
        </a:prstGeom>
      </xdr:spPr>
    </xdr:pic>
    <xdr:clientData/>
  </xdr:twoCellAnchor>
  <xdr:twoCellAnchor>
    <xdr:from>
      <xdr:col>8</xdr:col>
      <xdr:colOff>19050</xdr:colOff>
      <xdr:row>201</xdr:row>
      <xdr:rowOff>28575</xdr:rowOff>
    </xdr:from>
    <xdr:to>
      <xdr:col>10</xdr:col>
      <xdr:colOff>581025</xdr:colOff>
      <xdr:row>204</xdr:row>
      <xdr:rowOff>161925</xdr:rowOff>
    </xdr:to>
    <xdr:sp macro="" textlink="">
      <xdr:nvSpPr>
        <xdr:cNvPr id="16" name="Rounded Rectangle 15"/>
        <xdr:cNvSpPr/>
      </xdr:nvSpPr>
      <xdr:spPr>
        <a:xfrm>
          <a:off x="4105275" y="37928550"/>
          <a:ext cx="1781175" cy="676275"/>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600"/>
            <a:t>SHIFT + </a:t>
          </a:r>
          <a:r>
            <a:rPr lang="en-GB" sz="1600">
              <a:sym typeface="Wingdings" panose="05000000000000000000" pitchFamily="2" charset="2"/>
            </a:rPr>
            <a:t></a:t>
          </a:r>
          <a:endParaRPr lang="en-GB" sz="1600"/>
        </a:p>
      </xdr:txBody>
    </xdr:sp>
    <xdr:clientData/>
  </xdr:twoCellAnchor>
  <xdr:twoCellAnchor>
    <xdr:from>
      <xdr:col>8</xdr:col>
      <xdr:colOff>19050</xdr:colOff>
      <xdr:row>213</xdr:row>
      <xdr:rowOff>114301</xdr:rowOff>
    </xdr:from>
    <xdr:to>
      <xdr:col>10</xdr:col>
      <xdr:colOff>581025</xdr:colOff>
      <xdr:row>217</xdr:row>
      <xdr:rowOff>66676</xdr:rowOff>
    </xdr:to>
    <xdr:sp macro="" textlink="">
      <xdr:nvSpPr>
        <xdr:cNvPr id="17" name="Rounded Rectangle 16"/>
        <xdr:cNvSpPr/>
      </xdr:nvSpPr>
      <xdr:spPr>
        <a:xfrm>
          <a:off x="4105275" y="40185976"/>
          <a:ext cx="1781175" cy="676275"/>
        </a:xfrm>
        <a:prstGeom prst="roundRect">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1600"/>
            <a:t>CTRL</a:t>
          </a:r>
          <a:r>
            <a:rPr lang="en-GB" sz="1600" baseline="0"/>
            <a:t> + D</a:t>
          </a:r>
          <a:endParaRPr lang="en-GB" sz="1600"/>
        </a:p>
      </xdr:txBody>
    </xdr:sp>
    <xdr:clientData/>
  </xdr:twoCellAnchor>
  <xdr:twoCellAnchor editAs="oneCell">
    <xdr:from>
      <xdr:col>2</xdr:col>
      <xdr:colOff>9525</xdr:colOff>
      <xdr:row>226</xdr:row>
      <xdr:rowOff>104775</xdr:rowOff>
    </xdr:from>
    <xdr:to>
      <xdr:col>10</xdr:col>
      <xdr:colOff>600075</xdr:colOff>
      <xdr:row>234</xdr:row>
      <xdr:rowOff>38100</xdr:rowOff>
    </xdr:to>
    <xdr:pic>
      <xdr:nvPicPr>
        <xdr:cNvPr id="18" name="Picture 17"/>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38150" y="42529125"/>
          <a:ext cx="5467350" cy="1381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323850</xdr:colOff>
      <xdr:row>0</xdr:row>
      <xdr:rowOff>28575</xdr:rowOff>
    </xdr:from>
    <xdr:to>
      <xdr:col>8</xdr:col>
      <xdr:colOff>2343150</xdr:colOff>
      <xdr:row>1</xdr:row>
      <xdr:rowOff>114300</xdr:rowOff>
    </xdr:to>
    <xdr:pic>
      <xdr:nvPicPr>
        <xdr:cNvPr id="30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323850</xdr:colOff>
      <xdr:row>0</xdr:row>
      <xdr:rowOff>28575</xdr:rowOff>
    </xdr:from>
    <xdr:to>
      <xdr:col>8</xdr:col>
      <xdr:colOff>2343150</xdr:colOff>
      <xdr:row>1</xdr:row>
      <xdr:rowOff>114300</xdr:rowOff>
    </xdr:to>
    <xdr:pic>
      <xdr:nvPicPr>
        <xdr:cNvPr id="307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0650" y="28575"/>
          <a:ext cx="2019300"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tabSelected="1" workbookViewId="0">
      <selection activeCell="G32" sqref="G32"/>
    </sheetView>
  </sheetViews>
  <sheetFormatPr defaultRowHeight="18" customHeight="1" x14ac:dyDescent="0.2"/>
  <cols>
    <col min="1" max="1" width="29.42578125" customWidth="1"/>
    <col min="2" max="2" width="17.28515625" customWidth="1"/>
    <col min="3" max="3" width="23.85546875" customWidth="1"/>
  </cols>
  <sheetData>
    <row r="1" spans="1:10" ht="34.5" customHeight="1" x14ac:dyDescent="0.45">
      <c r="A1" s="38" t="s">
        <v>279</v>
      </c>
    </row>
    <row r="3" spans="1:10" s="9" customFormat="1" ht="21.95" customHeight="1" x14ac:dyDescent="0.2">
      <c r="A3" s="27" t="s">
        <v>287</v>
      </c>
      <c r="B3" s="28"/>
      <c r="C3" s="28"/>
      <c r="D3" s="28"/>
    </row>
    <row r="4" spans="1:10" ht="6.95" customHeight="1" x14ac:dyDescent="0.2">
      <c r="A4" s="30"/>
      <c r="B4" s="30"/>
      <c r="C4" s="30"/>
      <c r="D4" s="30"/>
    </row>
    <row r="5" spans="1:10" s="1" customFormat="1" ht="18" customHeight="1" x14ac:dyDescent="0.2">
      <c r="A5" s="31" t="s">
        <v>286</v>
      </c>
      <c r="B5" s="31"/>
      <c r="C5" s="36" t="s">
        <v>285</v>
      </c>
      <c r="D5" s="32"/>
    </row>
    <row r="6" spans="1:10" ht="6.95" customHeight="1" x14ac:dyDescent="0.2">
      <c r="A6" s="30"/>
      <c r="B6" s="30"/>
      <c r="C6" s="30"/>
      <c r="D6" s="30"/>
    </row>
    <row r="7" spans="1:10" ht="6.95" customHeight="1" x14ac:dyDescent="0.2">
      <c r="A7" s="33"/>
      <c r="B7" s="33"/>
      <c r="C7" s="33"/>
      <c r="D7" s="33"/>
    </row>
    <row r="9" spans="1:10" s="9" customFormat="1" ht="21.95" customHeight="1" x14ac:dyDescent="0.2">
      <c r="A9" s="27" t="s">
        <v>276</v>
      </c>
      <c r="B9" s="28"/>
      <c r="C9" s="28"/>
      <c r="D9" s="28"/>
    </row>
    <row r="10" spans="1:10" ht="6.95" customHeight="1" x14ac:dyDescent="0.2">
      <c r="A10" s="30"/>
      <c r="B10" s="30"/>
      <c r="C10" s="30"/>
      <c r="D10" s="30"/>
      <c r="J10" s="9"/>
    </row>
    <row r="11" spans="1:10" s="1" customFormat="1" ht="18" customHeight="1" x14ac:dyDescent="0.2">
      <c r="A11" s="31" t="s">
        <v>277</v>
      </c>
      <c r="B11" s="31"/>
      <c r="C11" s="35">
        <v>0.72</v>
      </c>
      <c r="D11" s="32"/>
    </row>
    <row r="12" spans="1:10" ht="6.95" customHeight="1" x14ac:dyDescent="0.2">
      <c r="A12" s="30"/>
      <c r="B12" s="30"/>
      <c r="C12" s="30"/>
      <c r="D12" s="30"/>
    </row>
    <row r="13" spans="1:10" s="1" customFormat="1" ht="18" customHeight="1" x14ac:dyDescent="0.2">
      <c r="A13" s="31" t="s">
        <v>278</v>
      </c>
      <c r="B13" s="31"/>
      <c r="C13" s="37">
        <f>1-C11</f>
        <v>0.28000000000000003</v>
      </c>
      <c r="D13" s="32"/>
    </row>
    <row r="14" spans="1:10" ht="6.95" customHeight="1" x14ac:dyDescent="0.2">
      <c r="A14" s="30"/>
      <c r="B14" s="30"/>
      <c r="C14" s="30"/>
      <c r="D14" s="30"/>
    </row>
    <row r="15" spans="1:10" ht="6.95" customHeight="1" x14ac:dyDescent="0.2">
      <c r="A15" s="33"/>
      <c r="B15" s="33"/>
      <c r="C15" s="33"/>
      <c r="D15" s="33"/>
    </row>
    <row r="17" spans="1:4" s="9" customFormat="1" ht="21.95" customHeight="1" x14ac:dyDescent="0.2">
      <c r="A17" s="27" t="s">
        <v>273</v>
      </c>
      <c r="B17" s="28"/>
      <c r="C17" s="28"/>
      <c r="D17" s="28"/>
    </row>
    <row r="18" spans="1:4" ht="6.95" customHeight="1" x14ac:dyDescent="0.2">
      <c r="A18" s="30"/>
      <c r="B18" s="30"/>
      <c r="C18" s="30"/>
      <c r="D18" s="30"/>
    </row>
    <row r="19" spans="1:4" s="1" customFormat="1" ht="18" customHeight="1" x14ac:dyDescent="0.2">
      <c r="A19" s="31" t="s">
        <v>274</v>
      </c>
      <c r="B19" s="31"/>
      <c r="C19" s="34" t="s">
        <v>275</v>
      </c>
      <c r="D19" s="32"/>
    </row>
    <row r="20" spans="1:4" ht="6.95" customHeight="1" x14ac:dyDescent="0.2">
      <c r="A20" s="30"/>
      <c r="B20" s="30"/>
      <c r="C20" s="30"/>
      <c r="D20" s="30"/>
    </row>
    <row r="21" spans="1:4" s="1" customFormat="1" ht="18" customHeight="1" x14ac:dyDescent="0.2">
      <c r="A21" s="31" t="str">
        <f>IF(ISBLANK(C19),"",C19&amp;" Rate")</f>
        <v>VAT Rate</v>
      </c>
      <c r="B21" s="31"/>
      <c r="C21" s="35">
        <v>0.2</v>
      </c>
      <c r="D21" s="32"/>
    </row>
    <row r="22" spans="1:4" ht="6.95" customHeight="1" x14ac:dyDescent="0.2">
      <c r="A22" s="30"/>
      <c r="B22" s="30"/>
      <c r="C22" s="30"/>
      <c r="D22" s="30"/>
    </row>
    <row r="23" spans="1:4" ht="6.95" customHeight="1" x14ac:dyDescent="0.2">
      <c r="A23" s="33"/>
      <c r="B23" s="33"/>
      <c r="C23" s="33"/>
      <c r="D23" s="33"/>
    </row>
    <row r="25" spans="1:4" s="9" customFormat="1" ht="21.95" customHeight="1" x14ac:dyDescent="0.2">
      <c r="A25" s="27" t="s">
        <v>268</v>
      </c>
      <c r="B25" s="28"/>
      <c r="C25" s="28"/>
      <c r="D25" s="28"/>
    </row>
    <row r="26" spans="1:4" ht="6.95" customHeight="1" x14ac:dyDescent="0.2">
      <c r="A26" s="30"/>
      <c r="B26" s="30"/>
      <c r="C26" s="30"/>
      <c r="D26" s="30"/>
    </row>
    <row r="27" spans="1:4" ht="18" customHeight="1" x14ac:dyDescent="0.2">
      <c r="A27" s="31" t="s">
        <v>288</v>
      </c>
      <c r="B27" s="31"/>
      <c r="C27" s="36">
        <v>20</v>
      </c>
      <c r="D27" s="30"/>
    </row>
    <row r="28" spans="1:4" ht="6.95" customHeight="1" x14ac:dyDescent="0.2">
      <c r="A28" s="30"/>
      <c r="B28" s="30"/>
      <c r="C28" s="30"/>
      <c r="D28" s="30"/>
    </row>
    <row r="29" spans="1:4" s="1" customFormat="1" ht="18" customHeight="1" x14ac:dyDescent="0.2">
      <c r="A29" s="31" t="s">
        <v>289</v>
      </c>
      <c r="B29" s="31"/>
      <c r="C29" s="39">
        <f>IF(ISBLANK(C27),"",C27*period)</f>
        <v>80</v>
      </c>
      <c r="D29" s="32"/>
    </row>
    <row r="30" spans="1:4" ht="6.95" customHeight="1" x14ac:dyDescent="0.2">
      <c r="A30" s="30"/>
      <c r="B30" s="30"/>
      <c r="C30" s="30"/>
      <c r="D30" s="30"/>
    </row>
    <row r="31" spans="1:4" ht="6.95" customHeight="1" x14ac:dyDescent="0.2">
      <c r="A31" s="33"/>
      <c r="B31" s="33"/>
      <c r="C31" s="33"/>
      <c r="D31" s="33"/>
    </row>
    <row r="33" spans="1:4" s="9" customFormat="1" ht="21.95" customHeight="1" x14ac:dyDescent="0.2">
      <c r="A33" s="27" t="s">
        <v>252</v>
      </c>
      <c r="B33" s="28"/>
      <c r="C33" s="28"/>
      <c r="D33" s="28"/>
    </row>
    <row r="34" spans="1:4" ht="6.95" customHeight="1" x14ac:dyDescent="0.2">
      <c r="A34" s="30"/>
      <c r="B34" s="30"/>
      <c r="C34" s="30"/>
      <c r="D34" s="30"/>
    </row>
    <row r="35" spans="1:4" s="1" customFormat="1" ht="18" customHeight="1" x14ac:dyDescent="0.2">
      <c r="A35" s="31" t="str">
        <f>IF(ISBLANK(C35),"",C35&amp;" Category")</f>
        <v>Fish Category</v>
      </c>
      <c r="B35" s="31"/>
      <c r="C35" s="29" t="s">
        <v>235</v>
      </c>
      <c r="D35" s="32"/>
    </row>
    <row r="36" spans="1:4" s="1" customFormat="1" ht="18" customHeight="1" x14ac:dyDescent="0.2">
      <c r="A36" s="31" t="str">
        <f t="shared" ref="A36:A47" si="0">IF(ISBLANK(C36),"",C36&amp;" Category")</f>
        <v>Meat Category</v>
      </c>
      <c r="B36" s="31"/>
      <c r="C36" s="29" t="s">
        <v>236</v>
      </c>
      <c r="D36" s="32"/>
    </row>
    <row r="37" spans="1:4" s="1" customFormat="1" ht="18" customHeight="1" x14ac:dyDescent="0.2">
      <c r="A37" s="31" t="str">
        <f t="shared" si="0"/>
        <v>Multi Portion Category</v>
      </c>
      <c r="B37" s="31"/>
      <c r="C37" s="29" t="s">
        <v>237</v>
      </c>
      <c r="D37" s="32"/>
    </row>
    <row r="38" spans="1:4" s="1" customFormat="1" ht="18" customHeight="1" x14ac:dyDescent="0.2">
      <c r="A38" s="31" t="str">
        <f t="shared" si="0"/>
        <v>Sweets &amp; Desserts Category</v>
      </c>
      <c r="B38" s="31"/>
      <c r="C38" s="29" t="s">
        <v>238</v>
      </c>
      <c r="D38" s="32"/>
    </row>
    <row r="39" spans="1:4" s="1" customFormat="1" ht="18" customHeight="1" x14ac:dyDescent="0.2">
      <c r="A39" s="31" t="str">
        <f t="shared" si="0"/>
        <v>Fruit &amp; Veg Category</v>
      </c>
      <c r="B39" s="31"/>
      <c r="C39" s="29" t="s">
        <v>239</v>
      </c>
      <c r="D39" s="32"/>
    </row>
    <row r="40" spans="1:4" s="1" customFormat="1" ht="18" customHeight="1" x14ac:dyDescent="0.2">
      <c r="A40" s="31" t="str">
        <f t="shared" si="0"/>
        <v>Dairy Category</v>
      </c>
      <c r="B40" s="31"/>
      <c r="C40" s="29" t="s">
        <v>220</v>
      </c>
      <c r="D40" s="32"/>
    </row>
    <row r="41" spans="1:4" s="1" customFormat="1" ht="18" customHeight="1" x14ac:dyDescent="0.2">
      <c r="A41" s="31" t="str">
        <f t="shared" si="0"/>
        <v>Bakery Category</v>
      </c>
      <c r="B41" s="31"/>
      <c r="C41" s="29" t="s">
        <v>240</v>
      </c>
      <c r="D41" s="32"/>
    </row>
    <row r="42" spans="1:4" s="1" customFormat="1" ht="18" customHeight="1" x14ac:dyDescent="0.2">
      <c r="A42" s="31" t="str">
        <f t="shared" si="0"/>
        <v>Herbs &amp; Spices Category</v>
      </c>
      <c r="B42" s="31"/>
      <c r="C42" s="29" t="s">
        <v>241</v>
      </c>
      <c r="D42" s="32"/>
    </row>
    <row r="43" spans="1:4" s="1" customFormat="1" ht="18" customHeight="1" x14ac:dyDescent="0.2">
      <c r="A43" s="31" t="str">
        <f t="shared" si="0"/>
        <v>Sauces &amp; Dressings Category</v>
      </c>
      <c r="B43" s="31"/>
      <c r="C43" s="29" t="s">
        <v>242</v>
      </c>
      <c r="D43" s="32"/>
    </row>
    <row r="44" spans="1:4" s="1" customFormat="1" ht="18" customHeight="1" x14ac:dyDescent="0.2">
      <c r="A44" s="31" t="str">
        <f t="shared" si="0"/>
        <v>Dry Food Category</v>
      </c>
      <c r="B44" s="31"/>
      <c r="C44" s="29" t="s">
        <v>243</v>
      </c>
      <c r="D44" s="32"/>
    </row>
    <row r="45" spans="1:4" ht="18" customHeight="1" x14ac:dyDescent="0.2">
      <c r="A45" s="31" t="str">
        <f t="shared" si="0"/>
        <v/>
      </c>
      <c r="B45" s="30"/>
      <c r="C45" s="29"/>
      <c r="D45" s="30"/>
    </row>
    <row r="46" spans="1:4" ht="18" customHeight="1" x14ac:dyDescent="0.2">
      <c r="A46" s="31" t="str">
        <f t="shared" si="0"/>
        <v/>
      </c>
      <c r="B46" s="30"/>
      <c r="C46" s="29"/>
      <c r="D46" s="30"/>
    </row>
    <row r="47" spans="1:4" ht="18" customHeight="1" x14ac:dyDescent="0.2">
      <c r="A47" s="31" t="str">
        <f t="shared" si="0"/>
        <v/>
      </c>
      <c r="B47" s="30"/>
      <c r="C47" s="98"/>
      <c r="D47" s="30"/>
    </row>
    <row r="48" spans="1:4" s="1" customFormat="1" ht="18" customHeight="1" x14ac:dyDescent="0.2">
      <c r="A48" s="99"/>
      <c r="B48" s="100" t="s">
        <v>334</v>
      </c>
      <c r="C48" s="101"/>
      <c r="D48" s="102"/>
    </row>
    <row r="49" spans="1:4" ht="6.95" customHeight="1" x14ac:dyDescent="0.2">
      <c r="A49" s="33"/>
      <c r="B49" s="33"/>
      <c r="C49" s="33"/>
      <c r="D49" s="33"/>
    </row>
  </sheetData>
  <phoneticPr fontId="5" type="noConversion"/>
  <dataValidations count="2">
    <dataValidation type="list" allowBlank="1" showInputMessage="1" showErrorMessage="1" sqref="C19">
      <formula1>"Sales Tax,VAT"</formula1>
    </dataValidation>
    <dataValidation type="list" allowBlank="1" showInputMessage="1" showErrorMessage="1" sqref="C5">
      <formula1>"Four Weeks,Five Weeks"</formula1>
    </dataValidation>
  </dataValidation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showGridLines="0" workbookViewId="0">
      <selection activeCell="M32" sqref="M32"/>
    </sheetView>
  </sheetViews>
  <sheetFormatPr defaultRowHeight="12.75" x14ac:dyDescent="0.2"/>
  <cols>
    <col min="1" max="8" width="9.140625" style="44"/>
    <col min="9" max="9" width="35.42578125" style="44" customWidth="1"/>
    <col min="10" max="16384" width="9.140625" style="44"/>
  </cols>
  <sheetData>
    <row r="1" spans="1:21" ht="30" customHeight="1" x14ac:dyDescent="0.5">
      <c r="A1" s="122" t="s">
        <v>290</v>
      </c>
      <c r="B1" s="122"/>
      <c r="C1" s="122"/>
      <c r="D1" s="122"/>
      <c r="E1" s="122"/>
      <c r="F1" s="122"/>
      <c r="G1" s="122"/>
      <c r="H1" s="122"/>
      <c r="I1" s="122"/>
      <c r="J1" s="42"/>
      <c r="K1" s="42"/>
      <c r="L1" s="42"/>
      <c r="M1" s="43"/>
      <c r="N1" s="43"/>
      <c r="O1" s="43"/>
      <c r="P1" s="43"/>
      <c r="Q1" s="43"/>
      <c r="T1" s="45"/>
      <c r="U1" s="45"/>
    </row>
    <row r="2" spans="1:21" x14ac:dyDescent="0.2">
      <c r="A2" s="46"/>
      <c r="B2" s="46"/>
      <c r="C2" s="46"/>
      <c r="D2" s="46"/>
      <c r="E2" s="46"/>
      <c r="F2" s="46"/>
      <c r="G2" s="46"/>
      <c r="H2" s="46"/>
      <c r="I2" s="47"/>
      <c r="J2" s="46"/>
      <c r="K2" s="46"/>
      <c r="L2" s="46"/>
    </row>
    <row r="3" spans="1:21" x14ac:dyDescent="0.2">
      <c r="A3" s="48"/>
      <c r="B3" s="48"/>
      <c r="I3" s="52" t="str">
        <f ca="1">"© "&amp;YEAR(TODAY())&amp;" Spreadsheet123 LTD. All rights reserved"</f>
        <v>© 2017 Spreadsheet123 LTD. All rights reserved</v>
      </c>
    </row>
    <row r="4" spans="1:21" ht="5.0999999999999996" customHeight="1" x14ac:dyDescent="0.2"/>
    <row r="5" spans="1:21" ht="15" x14ac:dyDescent="0.25">
      <c r="A5" s="118" t="s">
        <v>291</v>
      </c>
      <c r="B5" s="118"/>
      <c r="C5" s="118"/>
      <c r="D5" s="118"/>
      <c r="E5" s="118"/>
      <c r="F5" s="118"/>
      <c r="G5" s="118"/>
      <c r="H5" s="118"/>
      <c r="I5" s="118"/>
    </row>
    <row r="6" spans="1:21" x14ac:dyDescent="0.2">
      <c r="A6" s="123" t="s">
        <v>292</v>
      </c>
      <c r="B6" s="123"/>
      <c r="C6" s="123"/>
      <c r="D6" s="123"/>
      <c r="E6" s="123"/>
      <c r="F6" s="123"/>
      <c r="G6" s="123"/>
      <c r="H6" s="123"/>
      <c r="I6" s="123"/>
    </row>
    <row r="7" spans="1:21" x14ac:dyDescent="0.2">
      <c r="A7" s="117" t="s">
        <v>293</v>
      </c>
      <c r="B7" s="117"/>
      <c r="C7" s="117"/>
      <c r="D7" s="117"/>
      <c r="E7" s="117"/>
      <c r="F7" s="117"/>
      <c r="G7" s="117"/>
      <c r="H7" s="117"/>
      <c r="I7" s="117"/>
    </row>
    <row r="8" spans="1:21" x14ac:dyDescent="0.2">
      <c r="A8" s="49" t="s">
        <v>294</v>
      </c>
      <c r="B8" s="49"/>
      <c r="C8" s="49"/>
      <c r="D8" s="49"/>
      <c r="E8" s="49"/>
      <c r="F8" s="49"/>
      <c r="G8" s="49"/>
      <c r="H8" s="49"/>
      <c r="I8" s="49"/>
    </row>
    <row r="9" spans="1:21" x14ac:dyDescent="0.2">
      <c r="A9" s="117"/>
      <c r="B9" s="117"/>
      <c r="C9" s="117"/>
      <c r="D9" s="117"/>
      <c r="E9" s="117"/>
      <c r="F9" s="117"/>
      <c r="G9" s="117"/>
      <c r="H9" s="117"/>
      <c r="I9" s="117"/>
    </row>
    <row r="10" spans="1:21" x14ac:dyDescent="0.2">
      <c r="A10" s="117" t="s">
        <v>295</v>
      </c>
      <c r="B10" s="117"/>
      <c r="C10" s="117"/>
      <c r="D10" s="117"/>
      <c r="E10" s="117"/>
      <c r="F10" s="117"/>
      <c r="G10" s="117"/>
      <c r="H10" s="117"/>
      <c r="I10" s="117"/>
    </row>
    <row r="11" spans="1:21" x14ac:dyDescent="0.2">
      <c r="A11" s="117" t="s">
        <v>296</v>
      </c>
      <c r="B11" s="117"/>
      <c r="C11" s="117"/>
      <c r="D11" s="117"/>
      <c r="E11" s="117"/>
      <c r="F11" s="117"/>
      <c r="G11" s="117"/>
      <c r="H11" s="117"/>
      <c r="I11" s="117"/>
    </row>
    <row r="12" spans="1:21" x14ac:dyDescent="0.2">
      <c r="A12" s="49"/>
      <c r="B12" s="49"/>
      <c r="C12" s="49"/>
      <c r="D12" s="49"/>
      <c r="E12" s="49"/>
      <c r="F12" s="49"/>
      <c r="G12" s="49"/>
      <c r="H12" s="49"/>
      <c r="I12" s="49"/>
    </row>
    <row r="13" spans="1:21" ht="15" x14ac:dyDescent="0.25">
      <c r="A13" s="118" t="s">
        <v>297</v>
      </c>
      <c r="B13" s="118"/>
      <c r="C13" s="118"/>
      <c r="D13" s="118"/>
      <c r="E13" s="118"/>
      <c r="F13" s="118"/>
      <c r="G13" s="118"/>
      <c r="H13" s="118"/>
      <c r="I13" s="118"/>
    </row>
    <row r="14" spans="1:21" x14ac:dyDescent="0.2">
      <c r="A14" s="117" t="s">
        <v>298</v>
      </c>
      <c r="B14" s="117"/>
      <c r="C14" s="117"/>
      <c r="D14" s="117"/>
      <c r="E14" s="117"/>
      <c r="F14" s="117"/>
      <c r="G14" s="117"/>
      <c r="H14" s="117"/>
      <c r="I14" s="117"/>
    </row>
    <row r="15" spans="1:21" x14ac:dyDescent="0.2">
      <c r="A15" s="117" t="s">
        <v>299</v>
      </c>
      <c r="B15" s="117"/>
      <c r="C15" s="117"/>
      <c r="D15" s="117"/>
      <c r="E15" s="117"/>
      <c r="F15" s="117"/>
      <c r="G15" s="117"/>
      <c r="H15" s="117"/>
      <c r="I15" s="117"/>
    </row>
    <row r="16" spans="1:21" x14ac:dyDescent="0.2">
      <c r="A16" s="49"/>
      <c r="B16" s="49"/>
      <c r="C16" s="49"/>
      <c r="D16" s="49"/>
      <c r="E16" s="49"/>
      <c r="F16" s="49"/>
      <c r="G16" s="49"/>
      <c r="H16" s="49"/>
      <c r="I16" s="49"/>
    </row>
    <row r="17" spans="1:9" ht="15" x14ac:dyDescent="0.25">
      <c r="A17" s="118" t="s">
        <v>300</v>
      </c>
      <c r="B17" s="118"/>
      <c r="C17" s="118"/>
      <c r="D17" s="118"/>
      <c r="E17" s="118"/>
      <c r="F17" s="118"/>
      <c r="G17" s="118"/>
      <c r="H17" s="118"/>
      <c r="I17" s="118"/>
    </row>
    <row r="18" spans="1:9" x14ac:dyDescent="0.2">
      <c r="A18" s="117" t="s">
        <v>301</v>
      </c>
      <c r="B18" s="117"/>
      <c r="C18" s="117"/>
      <c r="D18" s="117"/>
      <c r="E18" s="117"/>
      <c r="F18" s="117"/>
      <c r="G18" s="117"/>
      <c r="H18" s="117"/>
      <c r="I18" s="117"/>
    </row>
    <row r="19" spans="1:9" x14ac:dyDescent="0.2">
      <c r="A19" s="50" t="s">
        <v>302</v>
      </c>
      <c r="B19" s="49"/>
      <c r="C19" s="49"/>
      <c r="D19" s="49"/>
      <c r="E19" s="49"/>
      <c r="F19" s="49"/>
      <c r="G19" s="49"/>
      <c r="H19" s="49"/>
      <c r="I19" s="49"/>
    </row>
    <row r="20" spans="1:9" x14ac:dyDescent="0.2">
      <c r="A20" s="117" t="s">
        <v>303</v>
      </c>
      <c r="B20" s="117"/>
      <c r="C20" s="117"/>
      <c r="D20" s="117"/>
      <c r="E20" s="117"/>
      <c r="F20" s="117"/>
      <c r="G20" s="117"/>
      <c r="H20" s="117"/>
      <c r="I20" s="117"/>
    </row>
    <row r="21" spans="1:9" x14ac:dyDescent="0.2">
      <c r="A21" s="117" t="s">
        <v>304</v>
      </c>
      <c r="B21" s="117"/>
      <c r="C21" s="117"/>
      <c r="D21" s="117"/>
      <c r="E21" s="117"/>
      <c r="F21" s="117"/>
      <c r="G21" s="117"/>
      <c r="H21" s="117"/>
      <c r="I21" s="117"/>
    </row>
    <row r="22" spans="1:9" x14ac:dyDescent="0.2">
      <c r="A22" s="117" t="s">
        <v>305</v>
      </c>
      <c r="B22" s="117"/>
      <c r="C22" s="117"/>
      <c r="D22" s="117"/>
      <c r="E22" s="117"/>
      <c r="F22" s="117"/>
      <c r="G22" s="117"/>
      <c r="H22" s="117"/>
      <c r="I22" s="117"/>
    </row>
    <row r="23" spans="1:9" ht="15" x14ac:dyDescent="0.25">
      <c r="A23" s="121" t="s">
        <v>306</v>
      </c>
      <c r="B23" s="121"/>
      <c r="C23" s="121"/>
      <c r="D23" s="121"/>
      <c r="E23" s="121"/>
      <c r="F23" s="121"/>
      <c r="G23" s="121"/>
      <c r="H23" s="121"/>
      <c r="I23" s="121"/>
    </row>
    <row r="24" spans="1:9" ht="15" x14ac:dyDescent="0.25">
      <c r="A24" s="121" t="s">
        <v>307</v>
      </c>
      <c r="B24" s="121"/>
      <c r="C24" s="121"/>
      <c r="D24" s="121"/>
      <c r="E24" s="121"/>
      <c r="F24" s="121"/>
      <c r="G24" s="121"/>
      <c r="H24" s="121"/>
      <c r="I24" s="121"/>
    </row>
    <row r="25" spans="1:9" ht="15" x14ac:dyDescent="0.25">
      <c r="A25" s="51" t="s">
        <v>308</v>
      </c>
      <c r="B25" s="51"/>
      <c r="C25" s="51"/>
      <c r="D25" s="51"/>
      <c r="E25" s="51"/>
      <c r="F25" s="51"/>
      <c r="G25" s="51"/>
      <c r="H25" s="51"/>
      <c r="I25" s="51"/>
    </row>
    <row r="26" spans="1:9" ht="15" x14ac:dyDescent="0.25">
      <c r="A26" s="51" t="s">
        <v>309</v>
      </c>
      <c r="B26" s="51"/>
      <c r="C26" s="51"/>
      <c r="D26" s="51"/>
      <c r="E26" s="51"/>
      <c r="F26" s="51"/>
      <c r="G26" s="51"/>
      <c r="H26" s="51"/>
      <c r="I26" s="51"/>
    </row>
    <row r="27" spans="1:9" ht="15" x14ac:dyDescent="0.25">
      <c r="A27" s="51" t="s">
        <v>310</v>
      </c>
      <c r="B27" s="51"/>
      <c r="C27" s="51"/>
      <c r="D27" s="51"/>
      <c r="E27" s="51"/>
      <c r="F27" s="51"/>
      <c r="G27" s="51"/>
      <c r="H27" s="51"/>
      <c r="I27" s="51"/>
    </row>
    <row r="28" spans="1:9" x14ac:dyDescent="0.2">
      <c r="A28" s="49"/>
      <c r="B28" s="49"/>
      <c r="C28" s="49"/>
      <c r="D28" s="49"/>
      <c r="E28" s="49"/>
      <c r="F28" s="49"/>
      <c r="G28" s="49"/>
      <c r="H28" s="49"/>
      <c r="I28" s="49"/>
    </row>
    <row r="29" spans="1:9" ht="15" x14ac:dyDescent="0.25">
      <c r="A29" s="118" t="s">
        <v>311</v>
      </c>
      <c r="B29" s="118"/>
      <c r="C29" s="118"/>
      <c r="D29" s="118"/>
      <c r="E29" s="118"/>
      <c r="F29" s="118"/>
      <c r="G29" s="118"/>
      <c r="H29" s="118"/>
      <c r="I29" s="118"/>
    </row>
    <row r="30" spans="1:9" ht="15" customHeight="1" x14ac:dyDescent="0.2">
      <c r="A30" s="120" t="s">
        <v>312</v>
      </c>
      <c r="B30" s="120"/>
      <c r="C30" s="120"/>
      <c r="D30" s="120"/>
      <c r="E30" s="120"/>
      <c r="F30" s="120"/>
      <c r="G30" s="120"/>
      <c r="H30" s="120"/>
      <c r="I30" s="120"/>
    </row>
    <row r="31" spans="1:9" ht="15" customHeight="1" x14ac:dyDescent="0.2">
      <c r="A31" s="120" t="s">
        <v>313</v>
      </c>
      <c r="B31" s="120"/>
      <c r="C31" s="120"/>
      <c r="D31" s="120"/>
      <c r="E31" s="120"/>
      <c r="F31" s="120"/>
      <c r="G31" s="120"/>
      <c r="H31" s="120"/>
      <c r="I31" s="120"/>
    </row>
    <row r="32" spans="1:9" x14ac:dyDescent="0.2">
      <c r="A32" s="120" t="s">
        <v>314</v>
      </c>
      <c r="B32" s="117"/>
      <c r="C32" s="117"/>
      <c r="D32" s="117"/>
      <c r="E32" s="117"/>
      <c r="F32" s="117"/>
      <c r="G32" s="117"/>
      <c r="H32" s="117"/>
      <c r="I32" s="117"/>
    </row>
    <row r="33" spans="1:9" x14ac:dyDescent="0.2">
      <c r="A33" s="120" t="s">
        <v>315</v>
      </c>
      <c r="B33" s="120"/>
      <c r="C33" s="120"/>
      <c r="D33" s="120"/>
      <c r="E33" s="120"/>
      <c r="F33" s="120"/>
      <c r="G33" s="120"/>
      <c r="H33" s="120"/>
      <c r="I33" s="120"/>
    </row>
    <row r="34" spans="1:9" x14ac:dyDescent="0.2">
      <c r="A34" s="49"/>
      <c r="B34" s="49"/>
      <c r="C34" s="49"/>
      <c r="D34" s="49"/>
      <c r="E34" s="49"/>
      <c r="F34" s="49"/>
      <c r="G34" s="49"/>
      <c r="H34" s="49"/>
      <c r="I34" s="49"/>
    </row>
    <row r="35" spans="1:9" ht="15" x14ac:dyDescent="0.25">
      <c r="A35" s="118" t="s">
        <v>316</v>
      </c>
      <c r="B35" s="118"/>
      <c r="C35" s="118"/>
      <c r="D35" s="118"/>
      <c r="E35" s="118"/>
      <c r="F35" s="118"/>
      <c r="G35" s="118"/>
      <c r="H35" s="118"/>
      <c r="I35" s="118"/>
    </row>
    <row r="36" spans="1:9" s="56" customFormat="1" ht="15" x14ac:dyDescent="0.25">
      <c r="A36" s="119" t="s">
        <v>333</v>
      </c>
      <c r="B36" s="119"/>
      <c r="C36" s="119"/>
      <c r="D36" s="119"/>
      <c r="E36" s="119"/>
      <c r="F36" s="119"/>
      <c r="G36" s="119"/>
      <c r="H36" s="119"/>
      <c r="I36" s="119"/>
    </row>
    <row r="37" spans="1:9" s="56" customFormat="1" x14ac:dyDescent="0.2">
      <c r="A37" s="119" t="s">
        <v>317</v>
      </c>
      <c r="B37" s="119"/>
      <c r="C37" s="119"/>
      <c r="D37" s="119"/>
      <c r="E37" s="119"/>
      <c r="F37" s="119"/>
      <c r="G37" s="119"/>
      <c r="H37" s="119"/>
      <c r="I37" s="119"/>
    </row>
    <row r="38" spans="1:9" x14ac:dyDescent="0.2">
      <c r="A38" s="49"/>
      <c r="B38" s="49"/>
      <c r="C38" s="49"/>
      <c r="D38" s="49"/>
      <c r="E38" s="49"/>
      <c r="F38" s="49"/>
      <c r="G38" s="49"/>
      <c r="H38" s="49"/>
      <c r="I38" s="49"/>
    </row>
    <row r="39" spans="1:9" ht="15" x14ac:dyDescent="0.25">
      <c r="A39" s="118" t="s">
        <v>318</v>
      </c>
      <c r="B39" s="118"/>
      <c r="C39" s="118"/>
      <c r="D39" s="118"/>
      <c r="E39" s="118"/>
      <c r="F39" s="118"/>
      <c r="G39" s="118"/>
      <c r="H39" s="118"/>
      <c r="I39" s="118"/>
    </row>
    <row r="40" spans="1:9" x14ac:dyDescent="0.2">
      <c r="A40" s="117" t="s">
        <v>319</v>
      </c>
      <c r="B40" s="117"/>
      <c r="C40" s="117"/>
      <c r="D40" s="117"/>
      <c r="E40" s="117"/>
      <c r="F40" s="117"/>
      <c r="G40" s="117"/>
      <c r="H40" s="117"/>
      <c r="I40" s="117"/>
    </row>
    <row r="41" spans="1:9" x14ac:dyDescent="0.2">
      <c r="A41" s="117" t="s">
        <v>320</v>
      </c>
      <c r="B41" s="117"/>
      <c r="C41" s="117"/>
      <c r="D41" s="117"/>
      <c r="E41" s="117"/>
      <c r="F41" s="117"/>
      <c r="G41" s="117"/>
      <c r="H41" s="117"/>
      <c r="I41" s="117"/>
    </row>
    <row r="42" spans="1:9" x14ac:dyDescent="0.2">
      <c r="A42" s="117" t="s">
        <v>321</v>
      </c>
      <c r="B42" s="117"/>
      <c r="C42" s="117"/>
      <c r="D42" s="117"/>
      <c r="E42" s="117"/>
      <c r="F42" s="117"/>
      <c r="G42" s="117"/>
      <c r="H42" s="117"/>
      <c r="I42" s="117"/>
    </row>
    <row r="43" spans="1:9" x14ac:dyDescent="0.2">
      <c r="A43" s="117" t="s">
        <v>322</v>
      </c>
      <c r="B43" s="117"/>
      <c r="C43" s="117"/>
      <c r="D43" s="117"/>
      <c r="E43" s="117"/>
      <c r="F43" s="117"/>
      <c r="G43" s="117"/>
      <c r="H43" s="117"/>
      <c r="I43" s="117"/>
    </row>
    <row r="44" spans="1:9" x14ac:dyDescent="0.2">
      <c r="A44" s="117" t="s">
        <v>323</v>
      </c>
      <c r="B44" s="117"/>
      <c r="C44" s="117"/>
      <c r="D44" s="117"/>
      <c r="E44" s="117"/>
      <c r="F44" s="117"/>
      <c r="G44" s="117"/>
      <c r="H44" s="117"/>
      <c r="I44" s="117"/>
    </row>
    <row r="45" spans="1:9" x14ac:dyDescent="0.2">
      <c r="A45" s="117" t="s">
        <v>324</v>
      </c>
      <c r="B45" s="117"/>
      <c r="C45" s="117"/>
      <c r="D45" s="117"/>
      <c r="E45" s="117"/>
      <c r="F45" s="117"/>
      <c r="G45" s="117"/>
      <c r="H45" s="117"/>
      <c r="I45" s="117"/>
    </row>
    <row r="46" spans="1:9" x14ac:dyDescent="0.2">
      <c r="A46" s="117" t="s">
        <v>325</v>
      </c>
      <c r="B46" s="117"/>
      <c r="C46" s="117"/>
      <c r="D46" s="117"/>
      <c r="E46" s="117"/>
      <c r="F46" s="117"/>
      <c r="G46" s="117"/>
      <c r="H46" s="117"/>
      <c r="I46" s="117"/>
    </row>
    <row r="47" spans="1:9" x14ac:dyDescent="0.2">
      <c r="A47" s="117" t="s">
        <v>326</v>
      </c>
      <c r="B47" s="117"/>
      <c r="C47" s="117"/>
      <c r="D47" s="117"/>
      <c r="E47" s="117"/>
      <c r="F47" s="117"/>
      <c r="G47" s="117"/>
      <c r="H47" s="117"/>
      <c r="I47" s="117"/>
    </row>
    <row r="48" spans="1:9" x14ac:dyDescent="0.2">
      <c r="A48" s="49"/>
      <c r="B48" s="49"/>
      <c r="C48" s="49"/>
      <c r="D48" s="49"/>
      <c r="E48" s="49"/>
      <c r="F48" s="49"/>
      <c r="G48" s="49"/>
      <c r="H48" s="49"/>
      <c r="I48" s="49"/>
    </row>
    <row r="49" spans="1:9" s="55" customFormat="1" ht="9" x14ac:dyDescent="0.15">
      <c r="A49" s="53" t="s">
        <v>327</v>
      </c>
      <c r="B49" s="54"/>
      <c r="C49" s="54"/>
      <c r="D49" s="54"/>
      <c r="E49" s="54"/>
      <c r="F49" s="54"/>
      <c r="G49" s="54"/>
      <c r="H49" s="54"/>
      <c r="I49" s="54"/>
    </row>
    <row r="50" spans="1:9" s="55" customFormat="1" ht="9" x14ac:dyDescent="0.15">
      <c r="A50" s="54" t="s">
        <v>328</v>
      </c>
      <c r="B50" s="54"/>
      <c r="C50" s="54"/>
      <c r="D50" s="54"/>
      <c r="E50" s="54"/>
      <c r="F50" s="54"/>
      <c r="G50" s="54"/>
      <c r="H50" s="54"/>
      <c r="I50" s="54"/>
    </row>
    <row r="51" spans="1:9" s="55" customFormat="1" ht="9" x14ac:dyDescent="0.15">
      <c r="A51" s="54" t="s">
        <v>329</v>
      </c>
      <c r="B51" s="54"/>
      <c r="C51" s="54"/>
      <c r="D51" s="54"/>
      <c r="E51" s="54"/>
      <c r="F51" s="54"/>
      <c r="G51" s="54"/>
      <c r="H51" s="54"/>
      <c r="I51" s="54"/>
    </row>
    <row r="52" spans="1:9" x14ac:dyDescent="0.2">
      <c r="A52" s="49"/>
      <c r="B52" s="49"/>
      <c r="C52" s="49"/>
      <c r="D52" s="49"/>
      <c r="E52" s="49"/>
      <c r="F52" s="49"/>
      <c r="G52" s="49"/>
      <c r="H52" s="49"/>
      <c r="I52" s="49"/>
    </row>
    <row r="53" spans="1:9" ht="15" x14ac:dyDescent="0.25">
      <c r="A53" s="118" t="s">
        <v>330</v>
      </c>
      <c r="B53" s="118"/>
      <c r="C53" s="118"/>
      <c r="D53" s="118"/>
      <c r="E53" s="118"/>
      <c r="F53" s="118"/>
      <c r="G53" s="118"/>
      <c r="H53" s="118"/>
      <c r="I53" s="118"/>
    </row>
    <row r="54" spans="1:9" x14ac:dyDescent="0.2">
      <c r="A54" s="117" t="s">
        <v>331</v>
      </c>
      <c r="B54" s="117"/>
      <c r="C54" s="117"/>
      <c r="D54" s="117"/>
      <c r="E54" s="117"/>
      <c r="F54" s="117"/>
      <c r="G54" s="117"/>
      <c r="H54" s="117"/>
      <c r="I54" s="117"/>
    </row>
    <row r="55" spans="1:9" x14ac:dyDescent="0.2">
      <c r="A55" s="49" t="s">
        <v>332</v>
      </c>
      <c r="B55" s="49"/>
      <c r="C55" s="49"/>
      <c r="D55" s="49"/>
      <c r="E55" s="49"/>
      <c r="F55" s="49"/>
      <c r="G55" s="49"/>
      <c r="H55" s="49"/>
      <c r="I55" s="49"/>
    </row>
    <row r="56" spans="1:9" x14ac:dyDescent="0.2">
      <c r="A56" s="49"/>
      <c r="B56" s="49"/>
      <c r="C56" s="49"/>
      <c r="D56" s="49"/>
      <c r="E56" s="49"/>
      <c r="F56" s="49"/>
      <c r="G56" s="49"/>
      <c r="H56" s="49"/>
      <c r="I56" s="49"/>
    </row>
  </sheetData>
  <mergeCells count="36">
    <mergeCell ref="A18:I18"/>
    <mergeCell ref="A1:I1"/>
    <mergeCell ref="A5:I5"/>
    <mergeCell ref="A6:I6"/>
    <mergeCell ref="A7:I7"/>
    <mergeCell ref="A9:I9"/>
    <mergeCell ref="A10:I10"/>
    <mergeCell ref="A11:I11"/>
    <mergeCell ref="A13:I13"/>
    <mergeCell ref="A14:I14"/>
    <mergeCell ref="A15:I15"/>
    <mergeCell ref="A17:I17"/>
    <mergeCell ref="A36:I36"/>
    <mergeCell ref="A20:I20"/>
    <mergeCell ref="A21:I21"/>
    <mergeCell ref="A22:I22"/>
    <mergeCell ref="A23:I23"/>
    <mergeCell ref="A24:I24"/>
    <mergeCell ref="A29:I29"/>
    <mergeCell ref="A30:I30"/>
    <mergeCell ref="A31:I31"/>
    <mergeCell ref="A32:I32"/>
    <mergeCell ref="A33:I33"/>
    <mergeCell ref="A35:I35"/>
    <mergeCell ref="A54:I54"/>
    <mergeCell ref="A37:I37"/>
    <mergeCell ref="A39:I39"/>
    <mergeCell ref="A40:I40"/>
    <mergeCell ref="A41:I41"/>
    <mergeCell ref="A42:I42"/>
    <mergeCell ref="A43:I43"/>
    <mergeCell ref="A44:I44"/>
    <mergeCell ref="A45:I45"/>
    <mergeCell ref="A46:I46"/>
    <mergeCell ref="A47:I47"/>
    <mergeCell ref="A53:I53"/>
  </mergeCells>
  <phoneticPr fontId="5"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6"/>
  <sheetViews>
    <sheetView showGridLines="0" workbookViewId="0">
      <selection activeCell="B164" sqref="B164"/>
    </sheetView>
  </sheetViews>
  <sheetFormatPr defaultRowHeight="12.75" x14ac:dyDescent="0.2"/>
  <cols>
    <col min="1" max="1" width="3.7109375" style="3" customWidth="1"/>
    <col min="2" max="2" width="55.5703125" style="3" customWidth="1"/>
    <col min="3" max="3" width="27.5703125" style="15" customWidth="1"/>
    <col min="4" max="4" width="42.7109375" style="15" customWidth="1"/>
    <col min="5" max="5" width="12.7109375" style="3" customWidth="1"/>
    <col min="6" max="6" width="8.42578125" style="12" customWidth="1"/>
    <col min="7" max="7" width="14.7109375" style="15" customWidth="1"/>
    <col min="8" max="8" width="12.7109375" style="3" customWidth="1"/>
    <col min="9" max="16384" width="9.140625" style="3"/>
  </cols>
  <sheetData>
    <row r="1" spans="1:8" s="2" customFormat="1" ht="35.1" customHeight="1" x14ac:dyDescent="0.2">
      <c r="A1" s="108" t="s">
        <v>335</v>
      </c>
      <c r="B1" s="103"/>
      <c r="C1" s="104"/>
      <c r="D1" s="104"/>
      <c r="E1" s="103"/>
      <c r="F1" s="105"/>
      <c r="G1" s="104"/>
      <c r="H1" s="103"/>
    </row>
    <row r="2" spans="1:8" ht="18" customHeight="1" x14ac:dyDescent="0.2">
      <c r="H2" s="106" t="str">
        <f ca="1">"© "&amp;YEAR(TODAY())&amp;" Spreadsheet123 LTD. All rights reserved"</f>
        <v>© 2017 Spreadsheet123 LTD. All rights reserved</v>
      </c>
    </row>
    <row r="3" spans="1:8" ht="18" customHeight="1" x14ac:dyDescent="0.2"/>
    <row r="4" spans="1:8" ht="41.25" customHeight="1" x14ac:dyDescent="0.2">
      <c r="A4" s="75"/>
      <c r="B4" s="57" t="s">
        <v>223</v>
      </c>
      <c r="C4" s="57" t="s">
        <v>244</v>
      </c>
      <c r="D4" s="57" t="s">
        <v>224</v>
      </c>
      <c r="E4" s="66" t="s">
        <v>234</v>
      </c>
      <c r="F4" s="67" t="s">
        <v>209</v>
      </c>
      <c r="G4" s="57" t="s">
        <v>232</v>
      </c>
      <c r="H4" s="68" t="s">
        <v>233</v>
      </c>
    </row>
    <row r="5" spans="1:8" s="5" customFormat="1" ht="18" customHeight="1" x14ac:dyDescent="0.2">
      <c r="A5" s="74"/>
      <c r="B5" s="69"/>
      <c r="C5" s="69"/>
      <c r="D5" s="69"/>
      <c r="E5" s="70"/>
      <c r="F5" s="71"/>
      <c r="G5" s="69"/>
      <c r="H5" s="72"/>
    </row>
    <row r="6" spans="1:8" s="5" customFormat="1" ht="18" customHeight="1" x14ac:dyDescent="0.2">
      <c r="A6" s="74"/>
      <c r="B6" s="16" t="s">
        <v>222</v>
      </c>
      <c r="C6" s="16" t="s">
        <v>235</v>
      </c>
      <c r="D6" s="16" t="s">
        <v>247</v>
      </c>
      <c r="E6" s="17">
        <v>19.440000000000001</v>
      </c>
      <c r="F6" s="18">
        <v>24</v>
      </c>
      <c r="G6" s="16" t="s">
        <v>1</v>
      </c>
      <c r="H6" s="40">
        <f>IF(OR(ISBLANK(B6),ISBLANK(E6),ISBLANK(F6)),"",E6/F6)</f>
        <v>0.81</v>
      </c>
    </row>
    <row r="7" spans="1:8" s="5" customFormat="1" ht="18" customHeight="1" x14ac:dyDescent="0.2">
      <c r="A7" s="74"/>
      <c r="B7" s="16" t="s">
        <v>2</v>
      </c>
      <c r="C7" s="16" t="s">
        <v>235</v>
      </c>
      <c r="D7" s="16" t="s">
        <v>225</v>
      </c>
      <c r="E7" s="17">
        <v>16.63</v>
      </c>
      <c r="F7" s="18">
        <v>1</v>
      </c>
      <c r="G7" s="16" t="s">
        <v>230</v>
      </c>
      <c r="H7" s="40">
        <f t="shared" ref="H7:H70" si="0">IF(OR(ISBLANK(B7),ISBLANK(E7),ISBLANK(F7)),"",E7/F7)</f>
        <v>16.63</v>
      </c>
    </row>
    <row r="8" spans="1:8" s="5" customFormat="1" ht="18" customHeight="1" x14ac:dyDescent="0.2">
      <c r="A8" s="74"/>
      <c r="B8" s="16" t="s">
        <v>4</v>
      </c>
      <c r="C8" s="16" t="s">
        <v>235</v>
      </c>
      <c r="D8" s="16" t="s">
        <v>226</v>
      </c>
      <c r="E8" s="17">
        <v>40</v>
      </c>
      <c r="F8" s="18">
        <v>20</v>
      </c>
      <c r="G8" s="16" t="s">
        <v>229</v>
      </c>
      <c r="H8" s="40">
        <f t="shared" si="0"/>
        <v>2</v>
      </c>
    </row>
    <row r="9" spans="1:8" s="5" customFormat="1" ht="18" customHeight="1" x14ac:dyDescent="0.2">
      <c r="A9" s="74"/>
      <c r="B9" s="16" t="s">
        <v>6</v>
      </c>
      <c r="C9" s="16" t="s">
        <v>235</v>
      </c>
      <c r="D9" s="16" t="s">
        <v>227</v>
      </c>
      <c r="E9" s="17">
        <v>31.2</v>
      </c>
      <c r="F9" s="18">
        <v>30</v>
      </c>
      <c r="G9" s="16" t="s">
        <v>1</v>
      </c>
      <c r="H9" s="40">
        <f t="shared" si="0"/>
        <v>1.04</v>
      </c>
    </row>
    <row r="10" spans="1:8" s="5" customFormat="1" ht="18" customHeight="1" x14ac:dyDescent="0.2">
      <c r="A10" s="74"/>
      <c r="B10" s="16" t="s">
        <v>7</v>
      </c>
      <c r="C10" s="16" t="s">
        <v>235</v>
      </c>
      <c r="D10" s="16" t="s">
        <v>228</v>
      </c>
      <c r="E10" s="17">
        <v>49</v>
      </c>
      <c r="F10" s="18">
        <v>10</v>
      </c>
      <c r="G10" s="16" t="s">
        <v>231</v>
      </c>
      <c r="H10" s="40">
        <f t="shared" si="0"/>
        <v>4.9000000000000004</v>
      </c>
    </row>
    <row r="11" spans="1:8" s="5" customFormat="1" ht="18" customHeight="1" x14ac:dyDescent="0.2">
      <c r="A11" s="74"/>
      <c r="B11" s="16" t="s">
        <v>9</v>
      </c>
      <c r="C11" s="16" t="s">
        <v>236</v>
      </c>
      <c r="D11" s="16" t="s">
        <v>245</v>
      </c>
      <c r="E11" s="17">
        <v>23.88</v>
      </c>
      <c r="F11" s="18">
        <v>4</v>
      </c>
      <c r="G11" s="16" t="s">
        <v>10</v>
      </c>
      <c r="H11" s="40">
        <f t="shared" si="0"/>
        <v>5.97</v>
      </c>
    </row>
    <row r="12" spans="1:8" s="5" customFormat="1" ht="18" customHeight="1" x14ac:dyDescent="0.2">
      <c r="A12" s="74"/>
      <c r="B12" s="16" t="s">
        <v>11</v>
      </c>
      <c r="C12" s="16" t="s">
        <v>236</v>
      </c>
      <c r="D12" s="16" t="s">
        <v>246</v>
      </c>
      <c r="E12" s="17">
        <v>11.52</v>
      </c>
      <c r="F12" s="18">
        <v>48</v>
      </c>
      <c r="G12" s="16" t="s">
        <v>1</v>
      </c>
      <c r="H12" s="40">
        <f t="shared" si="0"/>
        <v>0.24</v>
      </c>
    </row>
    <row r="13" spans="1:8" s="5" customFormat="1" ht="18" customHeight="1" x14ac:dyDescent="0.2">
      <c r="A13" s="74"/>
      <c r="B13" s="16" t="s">
        <v>15</v>
      </c>
      <c r="C13" s="16" t="s">
        <v>236</v>
      </c>
      <c r="D13" s="16" t="s">
        <v>249</v>
      </c>
      <c r="E13" s="17">
        <v>34.479999999999997</v>
      </c>
      <c r="F13" s="18">
        <v>30</v>
      </c>
      <c r="G13" s="16" t="s">
        <v>1</v>
      </c>
      <c r="H13" s="40">
        <f t="shared" si="0"/>
        <v>1.1493333333333333</v>
      </c>
    </row>
    <row r="14" spans="1:8" s="5" customFormat="1" ht="18" customHeight="1" x14ac:dyDescent="0.2">
      <c r="A14" s="74"/>
      <c r="B14" s="16" t="s">
        <v>28</v>
      </c>
      <c r="C14" s="16" t="s">
        <v>236</v>
      </c>
      <c r="D14" s="16"/>
      <c r="E14" s="17"/>
      <c r="F14" s="18"/>
      <c r="G14" s="16" t="s">
        <v>21</v>
      </c>
      <c r="H14" s="40" t="str">
        <f t="shared" si="0"/>
        <v/>
      </c>
    </row>
    <row r="15" spans="1:8" s="5" customFormat="1" ht="18" customHeight="1" x14ac:dyDescent="0.2">
      <c r="A15" s="74"/>
      <c r="B15" s="16" t="s">
        <v>16</v>
      </c>
      <c r="C15" s="16" t="s">
        <v>236</v>
      </c>
      <c r="D15" s="16"/>
      <c r="E15" s="17"/>
      <c r="F15" s="18"/>
      <c r="G15" s="16" t="s">
        <v>17</v>
      </c>
      <c r="H15" s="40" t="str">
        <f t="shared" si="0"/>
        <v/>
      </c>
    </row>
    <row r="16" spans="1:8" s="5" customFormat="1" ht="18" customHeight="1" x14ac:dyDescent="0.2">
      <c r="A16" s="74"/>
      <c r="B16" s="16" t="s">
        <v>18</v>
      </c>
      <c r="C16" s="16" t="s">
        <v>236</v>
      </c>
      <c r="D16" s="16"/>
      <c r="E16" s="17"/>
      <c r="F16" s="18"/>
      <c r="G16" s="16" t="s">
        <v>1</v>
      </c>
      <c r="H16" s="40" t="str">
        <f t="shared" si="0"/>
        <v/>
      </c>
    </row>
    <row r="17" spans="1:8" s="5" customFormat="1" ht="18" customHeight="1" x14ac:dyDescent="0.2">
      <c r="A17" s="74"/>
      <c r="B17" s="16" t="s">
        <v>214</v>
      </c>
      <c r="C17" s="16" t="s">
        <v>236</v>
      </c>
      <c r="D17" s="16"/>
      <c r="E17" s="17"/>
      <c r="F17" s="18"/>
      <c r="G17" s="16" t="s">
        <v>1</v>
      </c>
      <c r="H17" s="40" t="str">
        <f t="shared" si="0"/>
        <v/>
      </c>
    </row>
    <row r="18" spans="1:8" s="5" customFormat="1" ht="18" customHeight="1" x14ac:dyDescent="0.2">
      <c r="A18" s="74"/>
      <c r="B18" s="16" t="s">
        <v>19</v>
      </c>
      <c r="C18" s="16" t="s">
        <v>236</v>
      </c>
      <c r="D18" s="16"/>
      <c r="E18" s="17"/>
      <c r="F18" s="18"/>
      <c r="G18" s="16" t="s">
        <v>1</v>
      </c>
      <c r="H18" s="40" t="str">
        <f t="shared" si="0"/>
        <v/>
      </c>
    </row>
    <row r="19" spans="1:8" s="5" customFormat="1" ht="18" customHeight="1" x14ac:dyDescent="0.2">
      <c r="A19" s="74"/>
      <c r="B19" s="16" t="s">
        <v>20</v>
      </c>
      <c r="C19" s="16" t="s">
        <v>236</v>
      </c>
      <c r="D19" s="16"/>
      <c r="E19" s="17"/>
      <c r="F19" s="18"/>
      <c r="G19" s="16" t="s">
        <v>21</v>
      </c>
      <c r="H19" s="40" t="str">
        <f t="shared" si="0"/>
        <v/>
      </c>
    </row>
    <row r="20" spans="1:8" s="5" customFormat="1" ht="18" customHeight="1" x14ac:dyDescent="0.2">
      <c r="A20" s="74"/>
      <c r="B20" s="16" t="s">
        <v>22</v>
      </c>
      <c r="C20" s="16" t="s">
        <v>236</v>
      </c>
      <c r="D20" s="16"/>
      <c r="E20" s="17"/>
      <c r="F20" s="18"/>
      <c r="G20" s="16" t="s">
        <v>14</v>
      </c>
      <c r="H20" s="40" t="str">
        <f t="shared" si="0"/>
        <v/>
      </c>
    </row>
    <row r="21" spans="1:8" s="5" customFormat="1" ht="18" customHeight="1" x14ac:dyDescent="0.2">
      <c r="A21" s="74"/>
      <c r="B21" s="16" t="s">
        <v>23</v>
      </c>
      <c r="C21" s="16" t="s">
        <v>236</v>
      </c>
      <c r="D21" s="16"/>
      <c r="E21" s="17"/>
      <c r="F21" s="18"/>
      <c r="G21" s="16" t="s">
        <v>24</v>
      </c>
      <c r="H21" s="40" t="str">
        <f t="shared" si="0"/>
        <v/>
      </c>
    </row>
    <row r="22" spans="1:8" s="5" customFormat="1" ht="18" customHeight="1" x14ac:dyDescent="0.2">
      <c r="A22" s="74"/>
      <c r="B22" s="16" t="s">
        <v>189</v>
      </c>
      <c r="C22" s="16" t="s">
        <v>236</v>
      </c>
      <c r="D22" s="16"/>
      <c r="E22" s="17"/>
      <c r="F22" s="18"/>
      <c r="G22" s="16" t="s">
        <v>1</v>
      </c>
      <c r="H22" s="40" t="str">
        <f t="shared" si="0"/>
        <v/>
      </c>
    </row>
    <row r="23" spans="1:8" s="5" customFormat="1" ht="18" customHeight="1" x14ac:dyDescent="0.2">
      <c r="A23" s="74"/>
      <c r="B23" s="16" t="s">
        <v>25</v>
      </c>
      <c r="C23" s="16" t="s">
        <v>236</v>
      </c>
      <c r="D23" s="16"/>
      <c r="E23" s="17"/>
      <c r="F23" s="18"/>
      <c r="G23" s="16" t="s">
        <v>1</v>
      </c>
      <c r="H23" s="40" t="str">
        <f t="shared" si="0"/>
        <v/>
      </c>
    </row>
    <row r="24" spans="1:8" s="5" customFormat="1" ht="18" customHeight="1" x14ac:dyDescent="0.2">
      <c r="A24" s="74"/>
      <c r="B24" s="16" t="s">
        <v>26</v>
      </c>
      <c r="C24" s="16" t="s">
        <v>236</v>
      </c>
      <c r="D24" s="16"/>
      <c r="E24" s="17"/>
      <c r="F24" s="18"/>
      <c r="G24" s="16" t="s">
        <v>27</v>
      </c>
      <c r="H24" s="40" t="str">
        <f t="shared" si="0"/>
        <v/>
      </c>
    </row>
    <row r="25" spans="1:8" s="5" customFormat="1" ht="18" customHeight="1" x14ac:dyDescent="0.2">
      <c r="A25" s="74"/>
      <c r="B25" s="16" t="s">
        <v>12</v>
      </c>
      <c r="C25" s="16" t="s">
        <v>237</v>
      </c>
      <c r="D25" s="16"/>
      <c r="E25" s="17"/>
      <c r="F25" s="18"/>
      <c r="G25" s="16" t="s">
        <v>13</v>
      </c>
      <c r="H25" s="40" t="str">
        <f t="shared" si="0"/>
        <v/>
      </c>
    </row>
    <row r="26" spans="1:8" s="5" customFormat="1" ht="18" customHeight="1" x14ac:dyDescent="0.2">
      <c r="A26" s="74"/>
      <c r="B26" s="16" t="s">
        <v>190</v>
      </c>
      <c r="C26" s="16" t="s">
        <v>237</v>
      </c>
      <c r="D26" s="16"/>
      <c r="E26" s="17"/>
      <c r="F26" s="18"/>
      <c r="G26" s="16" t="s">
        <v>1</v>
      </c>
      <c r="H26" s="40" t="str">
        <f t="shared" si="0"/>
        <v/>
      </c>
    </row>
    <row r="27" spans="1:8" s="5" customFormat="1" ht="18" customHeight="1" x14ac:dyDescent="0.2">
      <c r="A27" s="74"/>
      <c r="B27" s="16" t="s">
        <v>29</v>
      </c>
      <c r="C27" s="16" t="s">
        <v>237</v>
      </c>
      <c r="D27" s="16"/>
      <c r="E27" s="17"/>
      <c r="F27" s="18"/>
      <c r="G27" s="16" t="s">
        <v>30</v>
      </c>
      <c r="H27" s="40" t="str">
        <f t="shared" si="0"/>
        <v/>
      </c>
    </row>
    <row r="28" spans="1:8" s="5" customFormat="1" ht="18" customHeight="1" x14ac:dyDescent="0.2">
      <c r="A28" s="74"/>
      <c r="B28" s="16" t="s">
        <v>31</v>
      </c>
      <c r="C28" s="16" t="s">
        <v>237</v>
      </c>
      <c r="D28" s="16"/>
      <c r="E28" s="17"/>
      <c r="F28" s="18"/>
      <c r="G28" s="16" t="s">
        <v>1</v>
      </c>
      <c r="H28" s="40" t="str">
        <f t="shared" si="0"/>
        <v/>
      </c>
    </row>
    <row r="29" spans="1:8" s="5" customFormat="1" ht="18" customHeight="1" x14ac:dyDescent="0.2">
      <c r="A29" s="74"/>
      <c r="B29" s="16" t="s">
        <v>32</v>
      </c>
      <c r="C29" s="16" t="s">
        <v>237</v>
      </c>
      <c r="D29" s="16"/>
      <c r="E29" s="17"/>
      <c r="F29" s="18"/>
      <c r="G29" s="16" t="s">
        <v>1</v>
      </c>
      <c r="H29" s="40" t="str">
        <f t="shared" si="0"/>
        <v/>
      </c>
    </row>
    <row r="30" spans="1:8" s="5" customFormat="1" ht="18" customHeight="1" x14ac:dyDescent="0.2">
      <c r="A30" s="74"/>
      <c r="B30" s="16" t="s">
        <v>34</v>
      </c>
      <c r="C30" s="16" t="s">
        <v>238</v>
      </c>
      <c r="D30" s="16"/>
      <c r="E30" s="17"/>
      <c r="F30" s="18"/>
      <c r="G30" s="16" t="s">
        <v>1</v>
      </c>
      <c r="H30" s="40" t="str">
        <f t="shared" si="0"/>
        <v/>
      </c>
    </row>
    <row r="31" spans="1:8" s="5" customFormat="1" ht="18" customHeight="1" x14ac:dyDescent="0.2">
      <c r="A31" s="74"/>
      <c r="B31" s="16" t="s">
        <v>36</v>
      </c>
      <c r="C31" s="16" t="s">
        <v>238</v>
      </c>
      <c r="D31" s="16"/>
      <c r="E31" s="17"/>
      <c r="F31" s="18"/>
      <c r="G31" s="16" t="s">
        <v>1</v>
      </c>
      <c r="H31" s="40" t="str">
        <f t="shared" si="0"/>
        <v/>
      </c>
    </row>
    <row r="32" spans="1:8" s="5" customFormat="1" ht="18" customHeight="1" x14ac:dyDescent="0.2">
      <c r="A32" s="74"/>
      <c r="B32" s="16" t="s">
        <v>39</v>
      </c>
      <c r="C32" s="16" t="s">
        <v>238</v>
      </c>
      <c r="D32" s="16"/>
      <c r="E32" s="17"/>
      <c r="F32" s="18"/>
      <c r="G32" s="16" t="s">
        <v>21</v>
      </c>
      <c r="H32" s="40" t="str">
        <f t="shared" si="0"/>
        <v/>
      </c>
    </row>
    <row r="33" spans="1:8" s="5" customFormat="1" ht="18" customHeight="1" x14ac:dyDescent="0.2">
      <c r="A33" s="74"/>
      <c r="B33" s="16" t="s">
        <v>151</v>
      </c>
      <c r="C33" s="16" t="s">
        <v>238</v>
      </c>
      <c r="D33" s="16"/>
      <c r="E33" s="17"/>
      <c r="F33" s="18"/>
      <c r="G33" s="16" t="s">
        <v>1</v>
      </c>
      <c r="H33" s="40" t="str">
        <f t="shared" si="0"/>
        <v/>
      </c>
    </row>
    <row r="34" spans="1:8" s="5" customFormat="1" ht="18" customHeight="1" x14ac:dyDescent="0.2">
      <c r="A34" s="74"/>
      <c r="B34" s="16" t="s">
        <v>38</v>
      </c>
      <c r="C34" s="16" t="s">
        <v>238</v>
      </c>
      <c r="D34" s="16"/>
      <c r="E34" s="17"/>
      <c r="F34" s="18"/>
      <c r="G34" s="16" t="s">
        <v>1</v>
      </c>
      <c r="H34" s="40" t="str">
        <f t="shared" si="0"/>
        <v/>
      </c>
    </row>
    <row r="35" spans="1:8" s="5" customFormat="1" ht="18" customHeight="1" x14ac:dyDescent="0.2">
      <c r="A35" s="74"/>
      <c r="B35" s="16" t="s">
        <v>191</v>
      </c>
      <c r="C35" s="16" t="s">
        <v>238</v>
      </c>
      <c r="D35" s="16"/>
      <c r="E35" s="17"/>
      <c r="F35" s="18"/>
      <c r="G35" s="16" t="s">
        <v>193</v>
      </c>
      <c r="H35" s="40" t="str">
        <f t="shared" si="0"/>
        <v/>
      </c>
    </row>
    <row r="36" spans="1:8" s="5" customFormat="1" ht="18" customHeight="1" x14ac:dyDescent="0.2">
      <c r="A36" s="74"/>
      <c r="B36" s="16" t="s">
        <v>191</v>
      </c>
      <c r="C36" s="16" t="s">
        <v>238</v>
      </c>
      <c r="D36" s="16"/>
      <c r="E36" s="17"/>
      <c r="F36" s="18"/>
      <c r="G36" s="16" t="s">
        <v>192</v>
      </c>
      <c r="H36" s="40" t="str">
        <f t="shared" si="0"/>
        <v/>
      </c>
    </row>
    <row r="37" spans="1:8" s="5" customFormat="1" ht="18" customHeight="1" x14ac:dyDescent="0.2">
      <c r="A37" s="74"/>
      <c r="B37" s="16" t="s">
        <v>41</v>
      </c>
      <c r="C37" s="16" t="s">
        <v>238</v>
      </c>
      <c r="D37" s="16"/>
      <c r="E37" s="17"/>
      <c r="F37" s="18"/>
      <c r="G37" s="16" t="s">
        <v>21</v>
      </c>
      <c r="H37" s="40" t="str">
        <f t="shared" si="0"/>
        <v/>
      </c>
    </row>
    <row r="38" spans="1:8" s="5" customFormat="1" ht="18" customHeight="1" x14ac:dyDescent="0.2">
      <c r="A38" s="74"/>
      <c r="B38" s="16" t="s">
        <v>150</v>
      </c>
      <c r="C38" s="16" t="s">
        <v>238</v>
      </c>
      <c r="D38" s="16"/>
      <c r="E38" s="17"/>
      <c r="F38" s="18"/>
      <c r="G38" s="16" t="s">
        <v>1</v>
      </c>
      <c r="H38" s="40" t="str">
        <f t="shared" si="0"/>
        <v/>
      </c>
    </row>
    <row r="39" spans="1:8" s="5" customFormat="1" ht="18" customHeight="1" x14ac:dyDescent="0.2">
      <c r="A39" s="74"/>
      <c r="B39" s="16" t="s">
        <v>35</v>
      </c>
      <c r="C39" s="16" t="s">
        <v>238</v>
      </c>
      <c r="D39" s="16"/>
      <c r="E39" s="17"/>
      <c r="F39" s="18"/>
      <c r="G39" s="16" t="s">
        <v>1</v>
      </c>
      <c r="H39" s="40" t="str">
        <f t="shared" si="0"/>
        <v/>
      </c>
    </row>
    <row r="40" spans="1:8" s="5" customFormat="1" ht="18" customHeight="1" x14ac:dyDescent="0.2">
      <c r="A40" s="74"/>
      <c r="B40" s="16" t="s">
        <v>42</v>
      </c>
      <c r="C40" s="16" t="s">
        <v>238</v>
      </c>
      <c r="D40" s="16"/>
      <c r="E40" s="17"/>
      <c r="F40" s="18"/>
      <c r="G40" s="16" t="s">
        <v>1</v>
      </c>
      <c r="H40" s="40" t="str">
        <f t="shared" si="0"/>
        <v/>
      </c>
    </row>
    <row r="41" spans="1:8" s="5" customFormat="1" ht="18" customHeight="1" x14ac:dyDescent="0.2">
      <c r="A41" s="74"/>
      <c r="B41" s="16" t="s">
        <v>251</v>
      </c>
      <c r="C41" s="16" t="s">
        <v>238</v>
      </c>
      <c r="D41" s="16"/>
      <c r="E41" s="17"/>
      <c r="F41" s="18"/>
      <c r="G41" s="16" t="s">
        <v>1</v>
      </c>
      <c r="H41" s="40" t="str">
        <f t="shared" si="0"/>
        <v/>
      </c>
    </row>
    <row r="42" spans="1:8" s="5" customFormat="1" ht="18" customHeight="1" x14ac:dyDescent="0.2">
      <c r="A42" s="74"/>
      <c r="B42" s="16" t="s">
        <v>43</v>
      </c>
      <c r="C42" s="16" t="s">
        <v>238</v>
      </c>
      <c r="D42" s="16"/>
      <c r="E42" s="17"/>
      <c r="F42" s="18"/>
      <c r="G42" s="16" t="s">
        <v>24</v>
      </c>
      <c r="H42" s="40" t="str">
        <f t="shared" si="0"/>
        <v/>
      </c>
    </row>
    <row r="43" spans="1:8" s="5" customFormat="1" ht="18" customHeight="1" x14ac:dyDescent="0.2">
      <c r="A43" s="74"/>
      <c r="B43" s="16" t="s">
        <v>40</v>
      </c>
      <c r="C43" s="16" t="s">
        <v>238</v>
      </c>
      <c r="D43" s="16"/>
      <c r="E43" s="17"/>
      <c r="F43" s="18"/>
      <c r="G43" s="16" t="s">
        <v>1</v>
      </c>
      <c r="H43" s="40" t="str">
        <f t="shared" si="0"/>
        <v/>
      </c>
    </row>
    <row r="44" spans="1:8" s="5" customFormat="1" ht="18" customHeight="1" x14ac:dyDescent="0.2">
      <c r="A44" s="74"/>
      <c r="B44" s="16" t="s">
        <v>46</v>
      </c>
      <c r="C44" s="16" t="s">
        <v>239</v>
      </c>
      <c r="D44" s="16"/>
      <c r="E44" s="17"/>
      <c r="F44" s="18"/>
      <c r="G44" s="16" t="s">
        <v>44</v>
      </c>
      <c r="H44" s="40" t="str">
        <f t="shared" si="0"/>
        <v/>
      </c>
    </row>
    <row r="45" spans="1:8" s="5" customFormat="1" ht="18" customHeight="1" x14ac:dyDescent="0.2">
      <c r="A45" s="74"/>
      <c r="B45" s="16" t="s">
        <v>47</v>
      </c>
      <c r="C45" s="16" t="s">
        <v>239</v>
      </c>
      <c r="D45" s="16"/>
      <c r="E45" s="17"/>
      <c r="F45" s="18"/>
      <c r="G45" s="16" t="s">
        <v>44</v>
      </c>
      <c r="H45" s="40" t="str">
        <f t="shared" si="0"/>
        <v/>
      </c>
    </row>
    <row r="46" spans="1:8" s="5" customFormat="1" ht="18" customHeight="1" x14ac:dyDescent="0.2">
      <c r="A46" s="74"/>
      <c r="B46" s="16" t="s">
        <v>64</v>
      </c>
      <c r="C46" s="16" t="s">
        <v>239</v>
      </c>
      <c r="D46" s="16"/>
      <c r="E46" s="17"/>
      <c r="F46" s="18"/>
      <c r="G46" s="16" t="s">
        <v>33</v>
      </c>
      <c r="H46" s="40" t="str">
        <f t="shared" si="0"/>
        <v/>
      </c>
    </row>
    <row r="47" spans="1:8" s="5" customFormat="1" ht="18" customHeight="1" x14ac:dyDescent="0.2">
      <c r="A47" s="74"/>
      <c r="B47" s="16" t="s">
        <v>66</v>
      </c>
      <c r="C47" s="16" t="s">
        <v>239</v>
      </c>
      <c r="D47" s="16"/>
      <c r="E47" s="17"/>
      <c r="F47" s="18"/>
      <c r="G47" s="16" t="s">
        <v>33</v>
      </c>
      <c r="H47" s="40" t="str">
        <f t="shared" si="0"/>
        <v/>
      </c>
    </row>
    <row r="48" spans="1:8" s="5" customFormat="1" ht="18" customHeight="1" x14ac:dyDescent="0.2">
      <c r="A48" s="74"/>
      <c r="B48" s="16" t="s">
        <v>211</v>
      </c>
      <c r="C48" s="16" t="s">
        <v>239</v>
      </c>
      <c r="D48" s="16"/>
      <c r="E48" s="17"/>
      <c r="F48" s="18"/>
      <c r="G48" s="16" t="s">
        <v>212</v>
      </c>
      <c r="H48" s="40" t="str">
        <f t="shared" si="0"/>
        <v/>
      </c>
    </row>
    <row r="49" spans="1:8" s="5" customFormat="1" ht="18" customHeight="1" x14ac:dyDescent="0.2">
      <c r="A49" s="74"/>
      <c r="B49" s="16" t="s">
        <v>65</v>
      </c>
      <c r="C49" s="16" t="s">
        <v>239</v>
      </c>
      <c r="D49" s="16"/>
      <c r="E49" s="17"/>
      <c r="F49" s="18"/>
      <c r="G49" s="16" t="s">
        <v>1</v>
      </c>
      <c r="H49" s="40" t="str">
        <f t="shared" si="0"/>
        <v/>
      </c>
    </row>
    <row r="50" spans="1:8" s="5" customFormat="1" ht="18" customHeight="1" x14ac:dyDescent="0.2">
      <c r="A50" s="74"/>
      <c r="B50" s="16" t="s">
        <v>194</v>
      </c>
      <c r="C50" s="16" t="s">
        <v>239</v>
      </c>
      <c r="D50" s="16"/>
      <c r="E50" s="17"/>
      <c r="F50" s="18"/>
      <c r="G50" s="16" t="s">
        <v>195</v>
      </c>
      <c r="H50" s="40" t="str">
        <f t="shared" si="0"/>
        <v/>
      </c>
    </row>
    <row r="51" spans="1:8" s="5" customFormat="1" ht="18" customHeight="1" x14ac:dyDescent="0.2">
      <c r="A51" s="74"/>
      <c r="B51" s="16" t="s">
        <v>177</v>
      </c>
      <c r="C51" s="16" t="s">
        <v>239</v>
      </c>
      <c r="D51" s="16"/>
      <c r="E51" s="17"/>
      <c r="F51" s="18"/>
      <c r="G51" s="16" t="s">
        <v>48</v>
      </c>
      <c r="H51" s="40" t="str">
        <f t="shared" si="0"/>
        <v/>
      </c>
    </row>
    <row r="52" spans="1:8" s="5" customFormat="1" ht="18" customHeight="1" x14ac:dyDescent="0.2">
      <c r="A52" s="74"/>
      <c r="B52" s="16" t="s">
        <v>50</v>
      </c>
      <c r="C52" s="16" t="s">
        <v>239</v>
      </c>
      <c r="D52" s="16"/>
      <c r="E52" s="17"/>
      <c r="F52" s="18"/>
      <c r="G52" s="16" t="s">
        <v>8</v>
      </c>
      <c r="H52" s="40" t="str">
        <f t="shared" si="0"/>
        <v/>
      </c>
    </row>
    <row r="53" spans="1:8" s="5" customFormat="1" ht="18" customHeight="1" x14ac:dyDescent="0.2">
      <c r="A53" s="74"/>
      <c r="B53" s="16" t="s">
        <v>51</v>
      </c>
      <c r="C53" s="16" t="s">
        <v>239</v>
      </c>
      <c r="D53" s="16"/>
      <c r="E53" s="17"/>
      <c r="F53" s="18"/>
      <c r="G53" s="16" t="s">
        <v>8</v>
      </c>
      <c r="H53" s="40" t="str">
        <f t="shared" si="0"/>
        <v/>
      </c>
    </row>
    <row r="54" spans="1:8" s="5" customFormat="1" ht="18" customHeight="1" x14ac:dyDescent="0.2">
      <c r="A54" s="74"/>
      <c r="B54" s="16" t="s">
        <v>52</v>
      </c>
      <c r="C54" s="16" t="s">
        <v>239</v>
      </c>
      <c r="D54" s="16"/>
      <c r="E54" s="17"/>
      <c r="F54" s="18"/>
      <c r="G54" s="16" t="s">
        <v>53</v>
      </c>
      <c r="H54" s="40" t="str">
        <f t="shared" si="0"/>
        <v/>
      </c>
    </row>
    <row r="55" spans="1:8" s="5" customFormat="1" ht="18" customHeight="1" x14ac:dyDescent="0.2">
      <c r="A55" s="74"/>
      <c r="B55" s="16" t="s">
        <v>56</v>
      </c>
      <c r="C55" s="16" t="s">
        <v>239</v>
      </c>
      <c r="D55" s="16"/>
      <c r="E55" s="17"/>
      <c r="F55" s="18"/>
      <c r="G55" s="16" t="s">
        <v>49</v>
      </c>
      <c r="H55" s="40" t="str">
        <f t="shared" si="0"/>
        <v/>
      </c>
    </row>
    <row r="56" spans="1:8" s="5" customFormat="1" ht="18" customHeight="1" x14ac:dyDescent="0.2">
      <c r="A56" s="74"/>
      <c r="B56" s="16" t="s">
        <v>55</v>
      </c>
      <c r="C56" s="16" t="s">
        <v>239</v>
      </c>
      <c r="D56" s="16"/>
      <c r="E56" s="17"/>
      <c r="F56" s="18"/>
      <c r="G56" s="16" t="s">
        <v>49</v>
      </c>
      <c r="H56" s="40" t="str">
        <f t="shared" si="0"/>
        <v/>
      </c>
    </row>
    <row r="57" spans="1:8" s="5" customFormat="1" ht="18" customHeight="1" x14ac:dyDescent="0.2">
      <c r="A57" s="74"/>
      <c r="B57" s="16" t="s">
        <v>54</v>
      </c>
      <c r="C57" s="16" t="s">
        <v>239</v>
      </c>
      <c r="D57" s="16"/>
      <c r="E57" s="17"/>
      <c r="F57" s="18"/>
      <c r="G57" s="16" t="s">
        <v>49</v>
      </c>
      <c r="H57" s="40" t="str">
        <f t="shared" si="0"/>
        <v/>
      </c>
    </row>
    <row r="58" spans="1:8" s="5" customFormat="1" ht="18" customHeight="1" x14ac:dyDescent="0.2">
      <c r="A58" s="74"/>
      <c r="B58" s="16" t="s">
        <v>178</v>
      </c>
      <c r="C58" s="16" t="s">
        <v>239</v>
      </c>
      <c r="D58" s="16"/>
      <c r="E58" s="17"/>
      <c r="F58" s="18"/>
      <c r="G58" s="16" t="s">
        <v>48</v>
      </c>
      <c r="H58" s="40" t="str">
        <f t="shared" si="0"/>
        <v/>
      </c>
    </row>
    <row r="59" spans="1:8" s="5" customFormat="1" ht="18" customHeight="1" x14ac:dyDescent="0.2">
      <c r="A59" s="74"/>
      <c r="B59" s="16" t="s">
        <v>218</v>
      </c>
      <c r="C59" s="16" t="s">
        <v>239</v>
      </c>
      <c r="D59" s="16"/>
      <c r="E59" s="17"/>
      <c r="F59" s="18"/>
      <c r="G59" s="16" t="s">
        <v>219</v>
      </c>
      <c r="H59" s="40" t="str">
        <f t="shared" si="0"/>
        <v/>
      </c>
    </row>
    <row r="60" spans="1:8" s="5" customFormat="1" ht="18" customHeight="1" x14ac:dyDescent="0.2">
      <c r="A60" s="74"/>
      <c r="B60" s="16" t="s">
        <v>57</v>
      </c>
      <c r="C60" s="16" t="s">
        <v>239</v>
      </c>
      <c r="D60" s="16"/>
      <c r="E60" s="17"/>
      <c r="F60" s="18"/>
      <c r="G60" s="16" t="s">
        <v>58</v>
      </c>
      <c r="H60" s="40" t="str">
        <f t="shared" si="0"/>
        <v/>
      </c>
    </row>
    <row r="61" spans="1:8" s="5" customFormat="1" ht="18" customHeight="1" x14ac:dyDescent="0.2">
      <c r="A61" s="74"/>
      <c r="B61" s="16" t="s">
        <v>59</v>
      </c>
      <c r="C61" s="16" t="s">
        <v>239</v>
      </c>
      <c r="D61" s="16"/>
      <c r="E61" s="17"/>
      <c r="F61" s="18"/>
      <c r="G61" s="16" t="s">
        <v>58</v>
      </c>
      <c r="H61" s="40" t="str">
        <f t="shared" si="0"/>
        <v/>
      </c>
    </row>
    <row r="62" spans="1:8" s="5" customFormat="1" ht="18" customHeight="1" x14ac:dyDescent="0.2">
      <c r="A62" s="74"/>
      <c r="B62" s="16" t="s">
        <v>215</v>
      </c>
      <c r="C62" s="16" t="s">
        <v>239</v>
      </c>
      <c r="D62" s="16"/>
      <c r="E62" s="17"/>
      <c r="F62" s="18"/>
      <c r="G62" s="16" t="s">
        <v>33</v>
      </c>
      <c r="H62" s="40" t="str">
        <f t="shared" si="0"/>
        <v/>
      </c>
    </row>
    <row r="63" spans="1:8" s="5" customFormat="1" ht="18" customHeight="1" x14ac:dyDescent="0.2">
      <c r="A63" s="74"/>
      <c r="B63" s="16" t="s">
        <v>45</v>
      </c>
      <c r="C63" s="16" t="s">
        <v>239</v>
      </c>
      <c r="D63" s="16"/>
      <c r="E63" s="17"/>
      <c r="F63" s="18"/>
      <c r="G63" s="16" t="s">
        <v>44</v>
      </c>
      <c r="H63" s="40" t="str">
        <f t="shared" si="0"/>
        <v/>
      </c>
    </row>
    <row r="64" spans="1:8" s="5" customFormat="1" ht="18" customHeight="1" x14ac:dyDescent="0.2">
      <c r="A64" s="74"/>
      <c r="B64" s="16" t="s">
        <v>60</v>
      </c>
      <c r="C64" s="16" t="s">
        <v>239</v>
      </c>
      <c r="D64" s="16"/>
      <c r="E64" s="17"/>
      <c r="F64" s="18"/>
      <c r="G64" s="16" t="s">
        <v>61</v>
      </c>
      <c r="H64" s="40" t="str">
        <f t="shared" si="0"/>
        <v/>
      </c>
    </row>
    <row r="65" spans="1:8" s="5" customFormat="1" ht="18" customHeight="1" x14ac:dyDescent="0.2">
      <c r="A65" s="74"/>
      <c r="B65" s="16" t="s">
        <v>62</v>
      </c>
      <c r="C65" s="16" t="s">
        <v>239</v>
      </c>
      <c r="D65" s="142" t="s">
        <v>348</v>
      </c>
      <c r="E65" s="17">
        <v>6.5</v>
      </c>
      <c r="F65" s="18">
        <v>12.5</v>
      </c>
      <c r="G65" s="16" t="s">
        <v>63</v>
      </c>
      <c r="H65" s="40">
        <f t="shared" si="0"/>
        <v>0.52</v>
      </c>
    </row>
    <row r="66" spans="1:8" s="5" customFormat="1" ht="18" customHeight="1" x14ac:dyDescent="0.2">
      <c r="A66" s="74"/>
      <c r="B66" s="16" t="s">
        <v>67</v>
      </c>
      <c r="C66" s="16" t="s">
        <v>239</v>
      </c>
      <c r="D66" s="16"/>
      <c r="E66" s="17"/>
      <c r="F66" s="18"/>
      <c r="G66" s="16" t="s">
        <v>68</v>
      </c>
      <c r="H66" s="40" t="str">
        <f t="shared" si="0"/>
        <v/>
      </c>
    </row>
    <row r="67" spans="1:8" s="5" customFormat="1" ht="18" customHeight="1" x14ac:dyDescent="0.2">
      <c r="A67" s="74"/>
      <c r="B67" s="16" t="s">
        <v>69</v>
      </c>
      <c r="C67" s="16" t="s">
        <v>239</v>
      </c>
      <c r="D67" s="16"/>
      <c r="E67" s="17"/>
      <c r="F67" s="18"/>
      <c r="G67" s="16" t="s">
        <v>70</v>
      </c>
      <c r="H67" s="40" t="str">
        <f t="shared" si="0"/>
        <v/>
      </c>
    </row>
    <row r="68" spans="1:8" s="5" customFormat="1" ht="18" customHeight="1" x14ac:dyDescent="0.2">
      <c r="A68" s="74"/>
      <c r="B68" s="16" t="s">
        <v>71</v>
      </c>
      <c r="C68" s="16" t="s">
        <v>220</v>
      </c>
      <c r="D68" s="16"/>
      <c r="E68" s="17"/>
      <c r="F68" s="18"/>
      <c r="G68" s="16" t="s">
        <v>14</v>
      </c>
      <c r="H68" s="40" t="str">
        <f t="shared" si="0"/>
        <v/>
      </c>
    </row>
    <row r="69" spans="1:8" s="5" customFormat="1" ht="18" customHeight="1" x14ac:dyDescent="0.2">
      <c r="A69" s="74"/>
      <c r="B69" s="16" t="s">
        <v>210</v>
      </c>
      <c r="C69" s="16" t="s">
        <v>220</v>
      </c>
      <c r="D69" s="16"/>
      <c r="E69" s="17"/>
      <c r="F69" s="18"/>
      <c r="G69" s="16" t="s">
        <v>1</v>
      </c>
      <c r="H69" s="40" t="str">
        <f t="shared" si="0"/>
        <v/>
      </c>
    </row>
    <row r="70" spans="1:8" s="5" customFormat="1" ht="18" customHeight="1" x14ac:dyDescent="0.2">
      <c r="A70" s="74"/>
      <c r="B70" s="16" t="s">
        <v>152</v>
      </c>
      <c r="C70" s="16" t="s">
        <v>220</v>
      </c>
      <c r="D70" s="16"/>
      <c r="E70" s="17"/>
      <c r="F70" s="18"/>
      <c r="G70" s="16" t="s">
        <v>1</v>
      </c>
      <c r="H70" s="40" t="str">
        <f t="shared" si="0"/>
        <v/>
      </c>
    </row>
    <row r="71" spans="1:8" s="5" customFormat="1" ht="18" customHeight="1" x14ac:dyDescent="0.2">
      <c r="A71" s="74"/>
      <c r="B71" s="16" t="s">
        <v>154</v>
      </c>
      <c r="C71" s="16" t="s">
        <v>220</v>
      </c>
      <c r="D71" s="16"/>
      <c r="E71" s="17"/>
      <c r="F71" s="18"/>
      <c r="G71" s="16" t="s">
        <v>72</v>
      </c>
      <c r="H71" s="40" t="str">
        <f t="shared" ref="H71:H134" si="1">IF(OR(ISBLANK(B71),ISBLANK(E71),ISBLANK(F71)),"",E71/F71)</f>
        <v/>
      </c>
    </row>
    <row r="72" spans="1:8" s="5" customFormat="1" ht="18" customHeight="1" x14ac:dyDescent="0.2">
      <c r="A72" s="74"/>
      <c r="B72" s="16" t="s">
        <v>155</v>
      </c>
      <c r="C72" s="16" t="s">
        <v>220</v>
      </c>
      <c r="D72" s="16"/>
      <c r="E72" s="17"/>
      <c r="F72" s="18"/>
      <c r="G72" s="16" t="s">
        <v>8</v>
      </c>
      <c r="H72" s="40" t="str">
        <f t="shared" si="1"/>
        <v/>
      </c>
    </row>
    <row r="73" spans="1:8" s="5" customFormat="1" ht="18" customHeight="1" x14ac:dyDescent="0.2">
      <c r="A73" s="74"/>
      <c r="B73" s="16" t="s">
        <v>213</v>
      </c>
      <c r="C73" s="16" t="s">
        <v>220</v>
      </c>
      <c r="D73" s="16"/>
      <c r="E73" s="17"/>
      <c r="F73" s="18"/>
      <c r="G73" s="16" t="s">
        <v>8</v>
      </c>
      <c r="H73" s="40" t="str">
        <f t="shared" si="1"/>
        <v/>
      </c>
    </row>
    <row r="74" spans="1:8" s="5" customFormat="1" ht="18" customHeight="1" x14ac:dyDescent="0.2">
      <c r="A74" s="74"/>
      <c r="B74" s="16" t="s">
        <v>153</v>
      </c>
      <c r="C74" s="16" t="s">
        <v>220</v>
      </c>
      <c r="D74" s="16"/>
      <c r="E74" s="17"/>
      <c r="F74" s="18"/>
      <c r="G74" s="16" t="s">
        <v>1</v>
      </c>
      <c r="H74" s="40" t="str">
        <f t="shared" si="1"/>
        <v/>
      </c>
    </row>
    <row r="75" spans="1:8" s="5" customFormat="1" ht="18" customHeight="1" x14ac:dyDescent="0.2">
      <c r="A75" s="74"/>
      <c r="B75" s="16" t="s">
        <v>196</v>
      </c>
      <c r="C75" s="16" t="s">
        <v>220</v>
      </c>
      <c r="D75" s="16"/>
      <c r="E75" s="17"/>
      <c r="F75" s="18"/>
      <c r="G75" s="16" t="s">
        <v>197</v>
      </c>
      <c r="H75" s="40" t="str">
        <f t="shared" si="1"/>
        <v/>
      </c>
    </row>
    <row r="76" spans="1:8" s="5" customFormat="1" ht="18" customHeight="1" x14ac:dyDescent="0.2">
      <c r="A76" s="74"/>
      <c r="B76" s="16" t="s">
        <v>198</v>
      </c>
      <c r="C76" s="16" t="s">
        <v>220</v>
      </c>
      <c r="D76" s="16"/>
      <c r="E76" s="17"/>
      <c r="F76" s="18"/>
      <c r="G76" s="16" t="s">
        <v>199</v>
      </c>
      <c r="H76" s="40" t="str">
        <f t="shared" si="1"/>
        <v/>
      </c>
    </row>
    <row r="77" spans="1:8" s="5" customFormat="1" ht="18" customHeight="1" x14ac:dyDescent="0.2">
      <c r="A77" s="74"/>
      <c r="B77" s="16" t="s">
        <v>73</v>
      </c>
      <c r="C77" s="16" t="s">
        <v>220</v>
      </c>
      <c r="D77" s="16"/>
      <c r="E77" s="17"/>
      <c r="F77" s="18"/>
      <c r="G77" s="16" t="s">
        <v>74</v>
      </c>
      <c r="H77" s="40" t="str">
        <f t="shared" si="1"/>
        <v/>
      </c>
    </row>
    <row r="78" spans="1:8" s="5" customFormat="1" ht="18" customHeight="1" x14ac:dyDescent="0.2">
      <c r="A78" s="74"/>
      <c r="B78" s="16" t="s">
        <v>75</v>
      </c>
      <c r="C78" s="16" t="s">
        <v>220</v>
      </c>
      <c r="D78" s="16"/>
      <c r="E78" s="17"/>
      <c r="F78" s="18"/>
      <c r="G78" s="16" t="s">
        <v>49</v>
      </c>
      <c r="H78" s="40" t="str">
        <f t="shared" si="1"/>
        <v/>
      </c>
    </row>
    <row r="79" spans="1:8" s="5" customFormat="1" ht="18" customHeight="1" x14ac:dyDescent="0.2">
      <c r="A79" s="74"/>
      <c r="B79" s="16" t="s">
        <v>200</v>
      </c>
      <c r="C79" s="16" t="s">
        <v>220</v>
      </c>
      <c r="D79" s="16"/>
      <c r="E79" s="17"/>
      <c r="F79" s="18"/>
      <c r="G79" s="16" t="s">
        <v>77</v>
      </c>
      <c r="H79" s="40" t="str">
        <f t="shared" si="1"/>
        <v/>
      </c>
    </row>
    <row r="80" spans="1:8" s="5" customFormat="1" ht="18" customHeight="1" x14ac:dyDescent="0.2">
      <c r="A80" s="74"/>
      <c r="B80" s="16" t="s">
        <v>179</v>
      </c>
      <c r="C80" s="16" t="s">
        <v>220</v>
      </c>
      <c r="D80" s="16"/>
      <c r="E80" s="17"/>
      <c r="F80" s="18"/>
      <c r="G80" s="16" t="s">
        <v>37</v>
      </c>
      <c r="H80" s="40" t="str">
        <f t="shared" si="1"/>
        <v/>
      </c>
    </row>
    <row r="81" spans="1:8" s="5" customFormat="1" ht="18" customHeight="1" x14ac:dyDescent="0.2">
      <c r="A81" s="74"/>
      <c r="B81" s="16" t="s">
        <v>76</v>
      </c>
      <c r="C81" s="16" t="s">
        <v>220</v>
      </c>
      <c r="D81" s="16"/>
      <c r="E81" s="17"/>
      <c r="F81" s="18"/>
      <c r="G81" s="16" t="s">
        <v>14</v>
      </c>
      <c r="H81" s="40" t="str">
        <f t="shared" si="1"/>
        <v/>
      </c>
    </row>
    <row r="82" spans="1:8" s="5" customFormat="1" ht="18" customHeight="1" x14ac:dyDescent="0.2">
      <c r="A82" s="74"/>
      <c r="B82" s="16" t="s">
        <v>79</v>
      </c>
      <c r="C82" s="16" t="s">
        <v>220</v>
      </c>
      <c r="D82" s="16"/>
      <c r="E82" s="17"/>
      <c r="F82" s="18"/>
      <c r="G82" s="16" t="s">
        <v>1</v>
      </c>
      <c r="H82" s="40" t="str">
        <f t="shared" si="1"/>
        <v/>
      </c>
    </row>
    <row r="83" spans="1:8" s="5" customFormat="1" ht="18" customHeight="1" x14ac:dyDescent="0.2">
      <c r="A83" s="74"/>
      <c r="B83" s="16" t="s">
        <v>78</v>
      </c>
      <c r="C83" s="16" t="s">
        <v>220</v>
      </c>
      <c r="D83" s="16"/>
      <c r="E83" s="17"/>
      <c r="F83" s="18"/>
      <c r="G83" s="16" t="s">
        <v>8</v>
      </c>
      <c r="H83" s="40" t="str">
        <f t="shared" si="1"/>
        <v/>
      </c>
    </row>
    <row r="84" spans="1:8" s="5" customFormat="1" ht="18" customHeight="1" x14ac:dyDescent="0.2">
      <c r="A84" s="74"/>
      <c r="B84" s="16" t="s">
        <v>80</v>
      </c>
      <c r="C84" s="16" t="s">
        <v>240</v>
      </c>
      <c r="D84" s="16"/>
      <c r="E84" s="17"/>
      <c r="F84" s="18"/>
      <c r="G84" s="16" t="s">
        <v>1</v>
      </c>
      <c r="H84" s="40" t="str">
        <f t="shared" si="1"/>
        <v/>
      </c>
    </row>
    <row r="85" spans="1:8" s="5" customFormat="1" ht="18" customHeight="1" x14ac:dyDescent="0.2">
      <c r="A85" s="74"/>
      <c r="B85" s="16" t="s">
        <v>84</v>
      </c>
      <c r="C85" s="16" t="s">
        <v>240</v>
      </c>
      <c r="D85" s="16"/>
      <c r="E85" s="17"/>
      <c r="F85" s="18"/>
      <c r="G85" s="16" t="s">
        <v>1</v>
      </c>
      <c r="H85" s="40" t="str">
        <f t="shared" si="1"/>
        <v/>
      </c>
    </row>
    <row r="86" spans="1:8" s="5" customFormat="1" ht="18" customHeight="1" x14ac:dyDescent="0.2">
      <c r="A86" s="74"/>
      <c r="B86" s="16" t="s">
        <v>201</v>
      </c>
      <c r="C86" s="16" t="s">
        <v>240</v>
      </c>
      <c r="D86" s="16"/>
      <c r="E86" s="17"/>
      <c r="F86" s="18"/>
      <c r="G86" s="16" t="s">
        <v>1</v>
      </c>
      <c r="H86" s="40" t="str">
        <f t="shared" si="1"/>
        <v/>
      </c>
    </row>
    <row r="87" spans="1:8" s="5" customFormat="1" ht="18" customHeight="1" x14ac:dyDescent="0.2">
      <c r="A87" s="74"/>
      <c r="B87" s="16" t="s">
        <v>81</v>
      </c>
      <c r="C87" s="16" t="s">
        <v>240</v>
      </c>
      <c r="D87" s="16"/>
      <c r="E87" s="17"/>
      <c r="F87" s="18"/>
      <c r="G87" s="16" t="s">
        <v>14</v>
      </c>
      <c r="H87" s="40" t="str">
        <f t="shared" si="1"/>
        <v/>
      </c>
    </row>
    <row r="88" spans="1:8" s="5" customFormat="1" ht="18" customHeight="1" x14ac:dyDescent="0.2">
      <c r="A88" s="74"/>
      <c r="B88" s="16" t="s">
        <v>82</v>
      </c>
      <c r="C88" s="16" t="s">
        <v>240</v>
      </c>
      <c r="D88" s="16"/>
      <c r="E88" s="17"/>
      <c r="F88" s="18"/>
      <c r="G88" s="16" t="s">
        <v>14</v>
      </c>
      <c r="H88" s="40" t="str">
        <f t="shared" si="1"/>
        <v/>
      </c>
    </row>
    <row r="89" spans="1:8" s="5" customFormat="1" ht="18" customHeight="1" x14ac:dyDescent="0.2">
      <c r="A89" s="74"/>
      <c r="B89" s="16" t="s">
        <v>180</v>
      </c>
      <c r="C89" s="16" t="s">
        <v>240</v>
      </c>
      <c r="D89" s="16"/>
      <c r="E89" s="17"/>
      <c r="F89" s="18"/>
      <c r="G89" s="16" t="s">
        <v>14</v>
      </c>
      <c r="H89" s="40" t="str">
        <f t="shared" si="1"/>
        <v/>
      </c>
    </row>
    <row r="90" spans="1:8" s="5" customFormat="1" ht="18" customHeight="1" x14ac:dyDescent="0.2">
      <c r="A90" s="74"/>
      <c r="B90" s="16" t="s">
        <v>83</v>
      </c>
      <c r="C90" s="16" t="s">
        <v>240</v>
      </c>
      <c r="D90" s="16"/>
      <c r="E90" s="17"/>
      <c r="F90" s="18"/>
      <c r="G90" s="16" t="s">
        <v>14</v>
      </c>
      <c r="H90" s="40" t="str">
        <f t="shared" si="1"/>
        <v/>
      </c>
    </row>
    <row r="91" spans="1:8" s="5" customFormat="1" ht="18" customHeight="1" x14ac:dyDescent="0.2">
      <c r="A91" s="74"/>
      <c r="B91" s="16" t="s">
        <v>85</v>
      </c>
      <c r="C91" s="16" t="s">
        <v>240</v>
      </c>
      <c r="D91" s="16"/>
      <c r="E91" s="17"/>
      <c r="F91" s="18"/>
      <c r="G91" s="16" t="s">
        <v>86</v>
      </c>
      <c r="H91" s="40" t="str">
        <f t="shared" si="1"/>
        <v/>
      </c>
    </row>
    <row r="92" spans="1:8" s="5" customFormat="1" ht="18" customHeight="1" x14ac:dyDescent="0.2">
      <c r="A92" s="74"/>
      <c r="B92" s="16" t="s">
        <v>166</v>
      </c>
      <c r="C92" s="16" t="s">
        <v>241</v>
      </c>
      <c r="D92" s="16"/>
      <c r="E92" s="17"/>
      <c r="F92" s="18"/>
      <c r="G92" s="16" t="s">
        <v>167</v>
      </c>
      <c r="H92" s="40" t="str">
        <f t="shared" si="1"/>
        <v/>
      </c>
    </row>
    <row r="93" spans="1:8" s="5" customFormat="1" ht="18" customHeight="1" x14ac:dyDescent="0.2">
      <c r="A93" s="74"/>
      <c r="B93" s="16" t="s">
        <v>87</v>
      </c>
      <c r="C93" s="16" t="s">
        <v>241</v>
      </c>
      <c r="D93" s="16"/>
      <c r="E93" s="17"/>
      <c r="F93" s="18"/>
      <c r="G93" s="16" t="s">
        <v>88</v>
      </c>
      <c r="H93" s="40" t="str">
        <f t="shared" si="1"/>
        <v/>
      </c>
    </row>
    <row r="94" spans="1:8" s="5" customFormat="1" ht="18" customHeight="1" x14ac:dyDescent="0.2">
      <c r="A94" s="74"/>
      <c r="B94" s="16" t="s">
        <v>91</v>
      </c>
      <c r="C94" s="16" t="s">
        <v>241</v>
      </c>
      <c r="D94" s="16"/>
      <c r="E94" s="17"/>
      <c r="F94" s="18"/>
      <c r="G94" s="16" t="s">
        <v>90</v>
      </c>
      <c r="H94" s="40" t="str">
        <f t="shared" si="1"/>
        <v/>
      </c>
    </row>
    <row r="95" spans="1:8" s="5" customFormat="1" ht="18" customHeight="1" x14ac:dyDescent="0.2">
      <c r="A95" s="74"/>
      <c r="B95" s="16" t="s">
        <v>89</v>
      </c>
      <c r="C95" s="16" t="s">
        <v>241</v>
      </c>
      <c r="D95" s="16"/>
      <c r="E95" s="17"/>
      <c r="F95" s="18"/>
      <c r="G95" s="16" t="s">
        <v>90</v>
      </c>
      <c r="H95" s="40" t="str">
        <f t="shared" si="1"/>
        <v/>
      </c>
    </row>
    <row r="96" spans="1:8" s="5" customFormat="1" ht="18" customHeight="1" x14ac:dyDescent="0.2">
      <c r="A96" s="74"/>
      <c r="B96" s="16" t="s">
        <v>92</v>
      </c>
      <c r="C96" s="16" t="s">
        <v>241</v>
      </c>
      <c r="D96" s="16"/>
      <c r="E96" s="17"/>
      <c r="F96" s="18"/>
      <c r="G96" s="16" t="s">
        <v>93</v>
      </c>
      <c r="H96" s="40" t="str">
        <f t="shared" si="1"/>
        <v/>
      </c>
    </row>
    <row r="97" spans="1:8" s="5" customFormat="1" ht="18" customHeight="1" x14ac:dyDescent="0.2">
      <c r="A97" s="74"/>
      <c r="B97" s="16" t="s">
        <v>94</v>
      </c>
      <c r="C97" s="16" t="s">
        <v>241</v>
      </c>
      <c r="D97" s="16"/>
      <c r="E97" s="17"/>
      <c r="F97" s="18"/>
      <c r="G97" s="16" t="s">
        <v>70</v>
      </c>
      <c r="H97" s="40" t="str">
        <f t="shared" si="1"/>
        <v/>
      </c>
    </row>
    <row r="98" spans="1:8" s="5" customFormat="1" ht="18" customHeight="1" x14ac:dyDescent="0.2">
      <c r="A98" s="74"/>
      <c r="B98" s="16" t="s">
        <v>95</v>
      </c>
      <c r="C98" s="16" t="s">
        <v>241</v>
      </c>
      <c r="D98" s="16"/>
      <c r="E98" s="17"/>
      <c r="F98" s="18"/>
      <c r="G98" s="16" t="s">
        <v>96</v>
      </c>
      <c r="H98" s="40" t="str">
        <f t="shared" si="1"/>
        <v/>
      </c>
    </row>
    <row r="99" spans="1:8" s="5" customFormat="1" ht="18" customHeight="1" x14ac:dyDescent="0.2">
      <c r="A99" s="74"/>
      <c r="B99" s="16" t="s">
        <v>99</v>
      </c>
      <c r="C99" s="16" t="s">
        <v>242</v>
      </c>
      <c r="D99" s="16"/>
      <c r="E99" s="17"/>
      <c r="F99" s="18"/>
      <c r="G99" s="16" t="s">
        <v>98</v>
      </c>
      <c r="H99" s="40" t="str">
        <f t="shared" si="1"/>
        <v/>
      </c>
    </row>
    <row r="100" spans="1:8" s="5" customFormat="1" ht="18" customHeight="1" x14ac:dyDescent="0.2">
      <c r="A100" s="74"/>
      <c r="B100" s="16" t="s">
        <v>97</v>
      </c>
      <c r="C100" s="16" t="s">
        <v>242</v>
      </c>
      <c r="D100" s="16"/>
      <c r="E100" s="17"/>
      <c r="F100" s="18"/>
      <c r="G100" s="16" t="s">
        <v>98</v>
      </c>
      <c r="H100" s="40" t="str">
        <f t="shared" si="1"/>
        <v/>
      </c>
    </row>
    <row r="101" spans="1:8" s="5" customFormat="1" ht="18" customHeight="1" x14ac:dyDescent="0.2">
      <c r="A101" s="74"/>
      <c r="B101" s="16" t="s">
        <v>100</v>
      </c>
      <c r="C101" s="16" t="s">
        <v>242</v>
      </c>
      <c r="D101" s="16"/>
      <c r="E101" s="17"/>
      <c r="F101" s="18"/>
      <c r="G101" s="16" t="s">
        <v>101</v>
      </c>
      <c r="H101" s="40" t="str">
        <f t="shared" si="1"/>
        <v/>
      </c>
    </row>
    <row r="102" spans="1:8" s="5" customFormat="1" ht="18" customHeight="1" x14ac:dyDescent="0.2">
      <c r="A102" s="74"/>
      <c r="B102" s="16" t="s">
        <v>102</v>
      </c>
      <c r="C102" s="16" t="s">
        <v>242</v>
      </c>
      <c r="D102" s="16"/>
      <c r="E102" s="17"/>
      <c r="F102" s="18"/>
      <c r="G102" s="16" t="s">
        <v>98</v>
      </c>
      <c r="H102" s="40" t="str">
        <f t="shared" si="1"/>
        <v/>
      </c>
    </row>
    <row r="103" spans="1:8" s="5" customFormat="1" ht="18" customHeight="1" x14ac:dyDescent="0.2">
      <c r="A103" s="74"/>
      <c r="B103" s="16" t="s">
        <v>156</v>
      </c>
      <c r="C103" s="16" t="s">
        <v>242</v>
      </c>
      <c r="D103" s="16"/>
      <c r="E103" s="17"/>
      <c r="F103" s="18"/>
      <c r="G103" s="16" t="s">
        <v>103</v>
      </c>
      <c r="H103" s="40" t="str">
        <f t="shared" si="1"/>
        <v/>
      </c>
    </row>
    <row r="104" spans="1:8" s="5" customFormat="1" ht="18" customHeight="1" x14ac:dyDescent="0.2">
      <c r="A104" s="74"/>
      <c r="B104" s="16" t="s">
        <v>104</v>
      </c>
      <c r="C104" s="16" t="s">
        <v>242</v>
      </c>
      <c r="D104" s="16"/>
      <c r="E104" s="17"/>
      <c r="F104" s="18"/>
      <c r="G104" s="16" t="s">
        <v>98</v>
      </c>
      <c r="H104" s="40" t="str">
        <f t="shared" si="1"/>
        <v/>
      </c>
    </row>
    <row r="105" spans="1:8" s="5" customFormat="1" ht="18" customHeight="1" x14ac:dyDescent="0.2">
      <c r="A105" s="74"/>
      <c r="B105" s="16" t="s">
        <v>181</v>
      </c>
      <c r="C105" s="16" t="s">
        <v>242</v>
      </c>
      <c r="D105" s="16"/>
      <c r="E105" s="17"/>
      <c r="F105" s="18"/>
      <c r="G105" s="16" t="s">
        <v>111</v>
      </c>
      <c r="H105" s="40" t="str">
        <f t="shared" si="1"/>
        <v/>
      </c>
    </row>
    <row r="106" spans="1:8" s="5" customFormat="1" ht="18" customHeight="1" x14ac:dyDescent="0.2">
      <c r="A106" s="74"/>
      <c r="B106" s="16" t="s">
        <v>105</v>
      </c>
      <c r="C106" s="16" t="s">
        <v>242</v>
      </c>
      <c r="D106" s="16"/>
      <c r="E106" s="17"/>
      <c r="F106" s="18"/>
      <c r="G106" s="16" t="s">
        <v>106</v>
      </c>
      <c r="H106" s="40" t="str">
        <f t="shared" si="1"/>
        <v/>
      </c>
    </row>
    <row r="107" spans="1:8" s="5" customFormat="1" ht="18" customHeight="1" x14ac:dyDescent="0.2">
      <c r="A107" s="74"/>
      <c r="B107" s="16" t="s">
        <v>107</v>
      </c>
      <c r="C107" s="16" t="s">
        <v>242</v>
      </c>
      <c r="D107" s="16"/>
      <c r="E107" s="17"/>
      <c r="F107" s="18"/>
      <c r="G107" s="16" t="s">
        <v>98</v>
      </c>
      <c r="H107" s="40" t="str">
        <f t="shared" si="1"/>
        <v/>
      </c>
    </row>
    <row r="108" spans="1:8" s="5" customFormat="1" ht="18" customHeight="1" x14ac:dyDescent="0.2">
      <c r="A108" s="74"/>
      <c r="B108" s="16" t="s">
        <v>157</v>
      </c>
      <c r="C108" s="16" t="s">
        <v>242</v>
      </c>
      <c r="D108" s="16"/>
      <c r="E108" s="17"/>
      <c r="F108" s="18"/>
      <c r="G108" s="16" t="s">
        <v>111</v>
      </c>
      <c r="H108" s="40" t="str">
        <f t="shared" si="1"/>
        <v/>
      </c>
    </row>
    <row r="109" spans="1:8" s="5" customFormat="1" ht="18" customHeight="1" x14ac:dyDescent="0.2">
      <c r="A109" s="74"/>
      <c r="B109" s="16" t="s">
        <v>110</v>
      </c>
      <c r="C109" s="16" t="s">
        <v>242</v>
      </c>
      <c r="D109" s="16"/>
      <c r="E109" s="17"/>
      <c r="F109" s="18"/>
      <c r="G109" s="16" t="s">
        <v>111</v>
      </c>
      <c r="H109" s="40" t="str">
        <f t="shared" si="1"/>
        <v/>
      </c>
    </row>
    <row r="110" spans="1:8" s="5" customFormat="1" ht="18" customHeight="1" x14ac:dyDescent="0.2">
      <c r="A110" s="74"/>
      <c r="B110" s="16" t="s">
        <v>112</v>
      </c>
      <c r="C110" s="16" t="s">
        <v>242</v>
      </c>
      <c r="D110" s="16"/>
      <c r="E110" s="17"/>
      <c r="F110" s="18"/>
      <c r="G110" s="16" t="s">
        <v>113</v>
      </c>
      <c r="H110" s="40" t="str">
        <f t="shared" si="1"/>
        <v/>
      </c>
    </row>
    <row r="111" spans="1:8" s="5" customFormat="1" ht="18" customHeight="1" x14ac:dyDescent="0.2">
      <c r="A111" s="74"/>
      <c r="B111" s="16" t="s">
        <v>158</v>
      </c>
      <c r="C111" s="16" t="s">
        <v>242</v>
      </c>
      <c r="D111" s="16"/>
      <c r="E111" s="17"/>
      <c r="F111" s="18"/>
      <c r="G111" s="16" t="s">
        <v>111</v>
      </c>
      <c r="H111" s="40" t="str">
        <f t="shared" si="1"/>
        <v/>
      </c>
    </row>
    <row r="112" spans="1:8" s="5" customFormat="1" ht="18" customHeight="1" x14ac:dyDescent="0.2">
      <c r="A112" s="74"/>
      <c r="B112" s="16" t="s">
        <v>114</v>
      </c>
      <c r="C112" s="16" t="s">
        <v>242</v>
      </c>
      <c r="D112" s="16"/>
      <c r="E112" s="17"/>
      <c r="F112" s="18"/>
      <c r="G112" s="16" t="s">
        <v>111</v>
      </c>
      <c r="H112" s="40" t="str">
        <f t="shared" si="1"/>
        <v/>
      </c>
    </row>
    <row r="113" spans="1:8" s="5" customFormat="1" ht="18" customHeight="1" x14ac:dyDescent="0.2">
      <c r="A113" s="74"/>
      <c r="B113" s="16" t="s">
        <v>115</v>
      </c>
      <c r="C113" s="16" t="s">
        <v>242</v>
      </c>
      <c r="D113" s="16"/>
      <c r="E113" s="17"/>
      <c r="F113" s="18"/>
      <c r="G113" s="16" t="s">
        <v>111</v>
      </c>
      <c r="H113" s="40" t="str">
        <f t="shared" si="1"/>
        <v/>
      </c>
    </row>
    <row r="114" spans="1:8" s="5" customFormat="1" ht="18" customHeight="1" x14ac:dyDescent="0.2">
      <c r="A114" s="74"/>
      <c r="B114" s="16" t="s">
        <v>182</v>
      </c>
      <c r="C114" s="16" t="s">
        <v>242</v>
      </c>
      <c r="D114" s="16"/>
      <c r="E114" s="17"/>
      <c r="F114" s="18"/>
      <c r="G114" s="16" t="s">
        <v>1</v>
      </c>
      <c r="H114" s="40" t="str">
        <f t="shared" si="1"/>
        <v/>
      </c>
    </row>
    <row r="115" spans="1:8" s="5" customFormat="1" ht="18" customHeight="1" x14ac:dyDescent="0.2">
      <c r="A115" s="74"/>
      <c r="B115" s="16" t="s">
        <v>159</v>
      </c>
      <c r="C115" s="16" t="s">
        <v>242</v>
      </c>
      <c r="D115" s="16"/>
      <c r="E115" s="17"/>
      <c r="F115" s="18"/>
      <c r="G115" s="16" t="s">
        <v>1</v>
      </c>
      <c r="H115" s="40" t="str">
        <f t="shared" si="1"/>
        <v/>
      </c>
    </row>
    <row r="116" spans="1:8" s="5" customFormat="1" ht="18" customHeight="1" x14ac:dyDescent="0.2">
      <c r="A116" s="74"/>
      <c r="B116" s="16" t="s">
        <v>202</v>
      </c>
      <c r="C116" s="16" t="s">
        <v>242</v>
      </c>
      <c r="D116" s="16"/>
      <c r="E116" s="17"/>
      <c r="F116" s="18"/>
      <c r="G116" s="16" t="s">
        <v>1</v>
      </c>
      <c r="H116" s="40" t="str">
        <f t="shared" si="1"/>
        <v/>
      </c>
    </row>
    <row r="117" spans="1:8" s="5" customFormat="1" ht="18" customHeight="1" x14ac:dyDescent="0.2">
      <c r="A117" s="74"/>
      <c r="B117" s="16" t="s">
        <v>203</v>
      </c>
      <c r="C117" s="16" t="s">
        <v>242</v>
      </c>
      <c r="D117" s="16"/>
      <c r="E117" s="17"/>
      <c r="F117" s="18"/>
      <c r="G117" s="16" t="s">
        <v>1</v>
      </c>
      <c r="H117" s="40" t="str">
        <f t="shared" si="1"/>
        <v/>
      </c>
    </row>
    <row r="118" spans="1:8" s="5" customFormat="1" ht="18" customHeight="1" x14ac:dyDescent="0.2">
      <c r="A118" s="74"/>
      <c r="B118" s="16" t="s">
        <v>160</v>
      </c>
      <c r="C118" s="16" t="s">
        <v>242</v>
      </c>
      <c r="D118" s="16"/>
      <c r="E118" s="17"/>
      <c r="F118" s="18"/>
      <c r="G118" s="16" t="s">
        <v>14</v>
      </c>
      <c r="H118" s="40" t="str">
        <f t="shared" si="1"/>
        <v/>
      </c>
    </row>
    <row r="119" spans="1:8" s="5" customFormat="1" ht="18" customHeight="1" x14ac:dyDescent="0.2">
      <c r="A119" s="74"/>
      <c r="B119" s="16" t="s">
        <v>161</v>
      </c>
      <c r="C119" s="16" t="s">
        <v>242</v>
      </c>
      <c r="D119" s="16"/>
      <c r="E119" s="17"/>
      <c r="F119" s="18"/>
      <c r="G119" s="16" t="s">
        <v>108</v>
      </c>
      <c r="H119" s="40" t="str">
        <f t="shared" si="1"/>
        <v/>
      </c>
    </row>
    <row r="120" spans="1:8" s="5" customFormat="1" ht="18" customHeight="1" x14ac:dyDescent="0.2">
      <c r="A120" s="74"/>
      <c r="B120" s="16" t="s">
        <v>162</v>
      </c>
      <c r="C120" s="16" t="s">
        <v>242</v>
      </c>
      <c r="D120" s="16"/>
      <c r="E120" s="17"/>
      <c r="F120" s="18"/>
      <c r="G120" s="16" t="s">
        <v>109</v>
      </c>
      <c r="H120" s="40" t="str">
        <f t="shared" si="1"/>
        <v/>
      </c>
    </row>
    <row r="121" spans="1:8" s="5" customFormat="1" ht="18" customHeight="1" x14ac:dyDescent="0.2">
      <c r="A121" s="74"/>
      <c r="B121" s="16" t="s">
        <v>185</v>
      </c>
      <c r="C121" s="16" t="s">
        <v>243</v>
      </c>
      <c r="D121" s="16"/>
      <c r="E121" s="17"/>
      <c r="F121" s="18"/>
      <c r="G121" s="16" t="s">
        <v>49</v>
      </c>
      <c r="H121" s="40" t="str">
        <f t="shared" si="1"/>
        <v/>
      </c>
    </row>
    <row r="122" spans="1:8" s="5" customFormat="1" ht="18" customHeight="1" x14ac:dyDescent="0.2">
      <c r="A122" s="74"/>
      <c r="B122" s="16" t="s">
        <v>186</v>
      </c>
      <c r="C122" s="16" t="s">
        <v>243</v>
      </c>
      <c r="D122" s="16"/>
      <c r="E122" s="17"/>
      <c r="F122" s="18"/>
      <c r="G122" s="16" t="s">
        <v>187</v>
      </c>
      <c r="H122" s="40" t="str">
        <f t="shared" si="1"/>
        <v/>
      </c>
    </row>
    <row r="123" spans="1:8" s="5" customFormat="1" ht="18" customHeight="1" x14ac:dyDescent="0.2">
      <c r="A123" s="74"/>
      <c r="B123" s="16" t="s">
        <v>183</v>
      </c>
      <c r="C123" s="16" t="s">
        <v>243</v>
      </c>
      <c r="D123" s="16"/>
      <c r="E123" s="17"/>
      <c r="F123" s="18"/>
      <c r="G123" s="16" t="s">
        <v>165</v>
      </c>
      <c r="H123" s="40" t="str">
        <f t="shared" si="1"/>
        <v/>
      </c>
    </row>
    <row r="124" spans="1:8" s="5" customFormat="1" ht="18" customHeight="1" x14ac:dyDescent="0.2">
      <c r="A124" s="74"/>
      <c r="B124" s="16" t="s">
        <v>184</v>
      </c>
      <c r="C124" s="16" t="s">
        <v>243</v>
      </c>
      <c r="D124" s="16"/>
      <c r="E124" s="17"/>
      <c r="F124" s="18"/>
      <c r="G124" s="16" t="s">
        <v>120</v>
      </c>
      <c r="H124" s="40" t="str">
        <f t="shared" si="1"/>
        <v/>
      </c>
    </row>
    <row r="125" spans="1:8" s="5" customFormat="1" ht="18" customHeight="1" x14ac:dyDescent="0.2">
      <c r="A125" s="74"/>
      <c r="B125" s="16" t="s">
        <v>118</v>
      </c>
      <c r="C125" s="16" t="s">
        <v>243</v>
      </c>
      <c r="D125" s="16"/>
      <c r="E125" s="17"/>
      <c r="F125" s="18"/>
      <c r="G125" s="16" t="s">
        <v>119</v>
      </c>
      <c r="H125" s="40" t="str">
        <f t="shared" si="1"/>
        <v/>
      </c>
    </row>
    <row r="126" spans="1:8" s="5" customFormat="1" ht="18" customHeight="1" x14ac:dyDescent="0.2">
      <c r="A126" s="74"/>
      <c r="B126" s="16" t="s">
        <v>128</v>
      </c>
      <c r="C126" s="16" t="s">
        <v>243</v>
      </c>
      <c r="D126" s="16"/>
      <c r="E126" s="17"/>
      <c r="F126" s="18"/>
      <c r="G126" s="16" t="s">
        <v>8</v>
      </c>
      <c r="H126" s="40" t="str">
        <f t="shared" si="1"/>
        <v/>
      </c>
    </row>
    <row r="127" spans="1:8" s="5" customFormat="1" ht="18" customHeight="1" x14ac:dyDescent="0.2">
      <c r="A127" s="74"/>
      <c r="B127" s="16" t="s">
        <v>204</v>
      </c>
      <c r="C127" s="16" t="s">
        <v>243</v>
      </c>
      <c r="D127" s="16"/>
      <c r="E127" s="17"/>
      <c r="F127" s="18"/>
      <c r="G127" s="16" t="s">
        <v>33</v>
      </c>
      <c r="H127" s="40" t="str">
        <f t="shared" si="1"/>
        <v/>
      </c>
    </row>
    <row r="128" spans="1:8" s="5" customFormat="1" ht="18" customHeight="1" x14ac:dyDescent="0.2">
      <c r="A128" s="74"/>
      <c r="B128" s="16" t="s">
        <v>121</v>
      </c>
      <c r="C128" s="16" t="s">
        <v>243</v>
      </c>
      <c r="D128" s="16"/>
      <c r="E128" s="17"/>
      <c r="F128" s="18"/>
      <c r="G128" s="16" t="s">
        <v>122</v>
      </c>
      <c r="H128" s="40" t="str">
        <f t="shared" si="1"/>
        <v/>
      </c>
    </row>
    <row r="129" spans="1:8" s="5" customFormat="1" ht="18" customHeight="1" x14ac:dyDescent="0.2">
      <c r="A129" s="74"/>
      <c r="B129" s="16" t="s">
        <v>188</v>
      </c>
      <c r="C129" s="16" t="s">
        <v>243</v>
      </c>
      <c r="D129" s="16"/>
      <c r="E129" s="17"/>
      <c r="F129" s="18"/>
      <c r="G129" s="16" t="s">
        <v>123</v>
      </c>
      <c r="H129" s="40" t="str">
        <f t="shared" si="1"/>
        <v/>
      </c>
    </row>
    <row r="130" spans="1:8" s="5" customFormat="1" ht="18" customHeight="1" x14ac:dyDescent="0.2">
      <c r="A130" s="74"/>
      <c r="B130" s="16" t="s">
        <v>124</v>
      </c>
      <c r="C130" s="16" t="s">
        <v>243</v>
      </c>
      <c r="D130" s="16"/>
      <c r="E130" s="17"/>
      <c r="F130" s="18"/>
      <c r="G130" s="16" t="s">
        <v>125</v>
      </c>
      <c r="H130" s="40" t="str">
        <f t="shared" si="1"/>
        <v/>
      </c>
    </row>
    <row r="131" spans="1:8" s="5" customFormat="1" ht="18" customHeight="1" x14ac:dyDescent="0.2">
      <c r="A131" s="74"/>
      <c r="B131" s="16" t="s">
        <v>126</v>
      </c>
      <c r="C131" s="16" t="s">
        <v>243</v>
      </c>
      <c r="D131" s="16"/>
      <c r="E131" s="17"/>
      <c r="F131" s="18"/>
      <c r="G131" s="16" t="s">
        <v>127</v>
      </c>
      <c r="H131" s="40" t="str">
        <f t="shared" si="1"/>
        <v/>
      </c>
    </row>
    <row r="132" spans="1:8" s="5" customFormat="1" ht="18" customHeight="1" x14ac:dyDescent="0.2">
      <c r="A132" s="74"/>
      <c r="B132" s="16" t="s">
        <v>129</v>
      </c>
      <c r="C132" s="16" t="s">
        <v>243</v>
      </c>
      <c r="D132" s="16"/>
      <c r="E132" s="17"/>
      <c r="F132" s="18"/>
      <c r="G132" s="16" t="s">
        <v>130</v>
      </c>
      <c r="H132" s="40" t="str">
        <f t="shared" si="1"/>
        <v/>
      </c>
    </row>
    <row r="133" spans="1:8" s="5" customFormat="1" ht="18" customHeight="1" x14ac:dyDescent="0.2">
      <c r="A133" s="74"/>
      <c r="B133" s="16" t="s">
        <v>133</v>
      </c>
      <c r="C133" s="16" t="s">
        <v>243</v>
      </c>
      <c r="D133" s="16"/>
      <c r="E133" s="17"/>
      <c r="F133" s="18"/>
      <c r="G133" s="16" t="s">
        <v>14</v>
      </c>
      <c r="H133" s="40" t="str">
        <f t="shared" si="1"/>
        <v/>
      </c>
    </row>
    <row r="134" spans="1:8" s="5" customFormat="1" ht="18" customHeight="1" x14ac:dyDescent="0.2">
      <c r="A134" s="74"/>
      <c r="B134" s="16" t="s">
        <v>134</v>
      </c>
      <c r="C134" s="16" t="s">
        <v>243</v>
      </c>
      <c r="D134" s="16"/>
      <c r="E134" s="17"/>
      <c r="F134" s="18"/>
      <c r="G134" s="16" t="s">
        <v>14</v>
      </c>
      <c r="H134" s="40" t="str">
        <f t="shared" si="1"/>
        <v/>
      </c>
    </row>
    <row r="135" spans="1:8" s="5" customFormat="1" ht="18" customHeight="1" x14ac:dyDescent="0.2">
      <c r="A135" s="74"/>
      <c r="B135" s="16" t="s">
        <v>135</v>
      </c>
      <c r="C135" s="16" t="s">
        <v>243</v>
      </c>
      <c r="D135" s="16"/>
      <c r="E135" s="17"/>
      <c r="F135" s="18"/>
      <c r="G135" s="16" t="s">
        <v>136</v>
      </c>
      <c r="H135" s="40" t="str">
        <f t="shared" ref="H135:H160" si="2">IF(OR(ISBLANK(B135),ISBLANK(E135),ISBLANK(F135)),"",E135/F135)</f>
        <v/>
      </c>
    </row>
    <row r="136" spans="1:8" s="5" customFormat="1" ht="18" customHeight="1" x14ac:dyDescent="0.2">
      <c r="A136" s="74"/>
      <c r="B136" s="16" t="s">
        <v>163</v>
      </c>
      <c r="C136" s="16" t="s">
        <v>243</v>
      </c>
      <c r="D136" s="16"/>
      <c r="E136" s="17"/>
      <c r="F136" s="18"/>
      <c r="G136" s="16" t="s">
        <v>137</v>
      </c>
      <c r="H136" s="40" t="str">
        <f t="shared" si="2"/>
        <v/>
      </c>
    </row>
    <row r="137" spans="1:8" s="5" customFormat="1" ht="18" customHeight="1" x14ac:dyDescent="0.2">
      <c r="A137" s="74"/>
      <c r="B137" s="16" t="s">
        <v>164</v>
      </c>
      <c r="C137" s="16" t="s">
        <v>243</v>
      </c>
      <c r="D137" s="16"/>
      <c r="E137" s="17"/>
      <c r="F137" s="18"/>
      <c r="G137" s="16" t="s">
        <v>137</v>
      </c>
      <c r="H137" s="40" t="str">
        <f t="shared" si="2"/>
        <v/>
      </c>
    </row>
    <row r="138" spans="1:8" s="5" customFormat="1" ht="18" customHeight="1" x14ac:dyDescent="0.2">
      <c r="A138" s="74"/>
      <c r="B138" s="16" t="s">
        <v>138</v>
      </c>
      <c r="C138" s="16" t="s">
        <v>243</v>
      </c>
      <c r="D138" s="16"/>
      <c r="E138" s="17"/>
      <c r="F138" s="18"/>
      <c r="G138" s="16" t="s">
        <v>14</v>
      </c>
      <c r="H138" s="40" t="str">
        <f t="shared" si="2"/>
        <v/>
      </c>
    </row>
    <row r="139" spans="1:8" s="5" customFormat="1" ht="18" customHeight="1" x14ac:dyDescent="0.2">
      <c r="A139" s="74"/>
      <c r="B139" s="16" t="s">
        <v>147</v>
      </c>
      <c r="C139" s="16" t="s">
        <v>243</v>
      </c>
      <c r="D139" s="16"/>
      <c r="E139" s="17"/>
      <c r="F139" s="18"/>
      <c r="G139" s="16" t="s">
        <v>14</v>
      </c>
      <c r="H139" s="40" t="str">
        <f t="shared" si="2"/>
        <v/>
      </c>
    </row>
    <row r="140" spans="1:8" s="5" customFormat="1" ht="18" customHeight="1" x14ac:dyDescent="0.2">
      <c r="A140" s="74"/>
      <c r="B140" s="16" t="s">
        <v>140</v>
      </c>
      <c r="C140" s="16" t="s">
        <v>243</v>
      </c>
      <c r="D140" s="16"/>
      <c r="E140" s="17"/>
      <c r="F140" s="18"/>
      <c r="G140" s="16" t="s">
        <v>141</v>
      </c>
      <c r="H140" s="40" t="str">
        <f t="shared" si="2"/>
        <v/>
      </c>
    </row>
    <row r="141" spans="1:8" s="5" customFormat="1" ht="18" customHeight="1" x14ac:dyDescent="0.2">
      <c r="A141" s="74"/>
      <c r="B141" s="16" t="s">
        <v>139</v>
      </c>
      <c r="C141" s="16" t="s">
        <v>243</v>
      </c>
      <c r="D141" s="16"/>
      <c r="E141" s="17"/>
      <c r="F141" s="18"/>
      <c r="G141" s="16" t="s">
        <v>37</v>
      </c>
      <c r="H141" s="40" t="str">
        <f t="shared" si="2"/>
        <v/>
      </c>
    </row>
    <row r="142" spans="1:8" s="5" customFormat="1" ht="18" customHeight="1" x14ac:dyDescent="0.2">
      <c r="A142" s="74"/>
      <c r="B142" s="16" t="s">
        <v>142</v>
      </c>
      <c r="C142" s="16" t="s">
        <v>243</v>
      </c>
      <c r="D142" s="16"/>
      <c r="E142" s="17"/>
      <c r="F142" s="18"/>
      <c r="G142" s="16" t="s">
        <v>3</v>
      </c>
      <c r="H142" s="40" t="str">
        <f t="shared" si="2"/>
        <v/>
      </c>
    </row>
    <row r="143" spans="1:8" s="5" customFormat="1" ht="18" customHeight="1" x14ac:dyDescent="0.2">
      <c r="A143" s="74"/>
      <c r="B143" s="16" t="s">
        <v>168</v>
      </c>
      <c r="C143" s="16" t="s">
        <v>243</v>
      </c>
      <c r="D143" s="16"/>
      <c r="E143" s="17"/>
      <c r="F143" s="18"/>
      <c r="G143" s="16" t="s">
        <v>143</v>
      </c>
      <c r="H143" s="40" t="str">
        <f t="shared" si="2"/>
        <v/>
      </c>
    </row>
    <row r="144" spans="1:8" s="5" customFormat="1" ht="18" customHeight="1" x14ac:dyDescent="0.2">
      <c r="A144" s="74"/>
      <c r="B144" s="16" t="s">
        <v>205</v>
      </c>
      <c r="C144" s="16" t="s">
        <v>243</v>
      </c>
      <c r="D144" s="16"/>
      <c r="E144" s="17"/>
      <c r="F144" s="18"/>
      <c r="G144" s="16" t="s">
        <v>1</v>
      </c>
      <c r="H144" s="40" t="str">
        <f t="shared" si="2"/>
        <v/>
      </c>
    </row>
    <row r="145" spans="1:8" s="5" customFormat="1" ht="18" customHeight="1" x14ac:dyDescent="0.2">
      <c r="A145" s="74"/>
      <c r="B145" s="16" t="s">
        <v>206</v>
      </c>
      <c r="C145" s="16" t="s">
        <v>243</v>
      </c>
      <c r="D145" s="16"/>
      <c r="E145" s="17"/>
      <c r="F145" s="18"/>
      <c r="G145" s="16" t="s">
        <v>1</v>
      </c>
      <c r="H145" s="40" t="str">
        <f t="shared" si="2"/>
        <v/>
      </c>
    </row>
    <row r="146" spans="1:8" s="5" customFormat="1" ht="18" customHeight="1" x14ac:dyDescent="0.2">
      <c r="A146" s="74"/>
      <c r="B146" s="16" t="s">
        <v>207</v>
      </c>
      <c r="C146" s="16" t="s">
        <v>243</v>
      </c>
      <c r="D146" s="16"/>
      <c r="E146" s="17"/>
      <c r="F146" s="18"/>
      <c r="G146" s="16" t="s">
        <v>3</v>
      </c>
      <c r="H146" s="40" t="str">
        <f t="shared" si="2"/>
        <v/>
      </c>
    </row>
    <row r="147" spans="1:8" s="5" customFormat="1" ht="18" customHeight="1" x14ac:dyDescent="0.2">
      <c r="A147" s="74"/>
      <c r="B147" s="16" t="s">
        <v>144</v>
      </c>
      <c r="C147" s="16" t="s">
        <v>243</v>
      </c>
      <c r="D147" s="16"/>
      <c r="E147" s="17"/>
      <c r="F147" s="18"/>
      <c r="G147" s="16" t="s">
        <v>8</v>
      </c>
      <c r="H147" s="40" t="str">
        <f t="shared" si="2"/>
        <v/>
      </c>
    </row>
    <row r="148" spans="1:8" s="5" customFormat="1" ht="18" customHeight="1" x14ac:dyDescent="0.2">
      <c r="A148" s="74"/>
      <c r="B148" s="16" t="s">
        <v>169</v>
      </c>
      <c r="C148" s="16" t="s">
        <v>243</v>
      </c>
      <c r="D148" s="16"/>
      <c r="E148" s="17"/>
      <c r="F148" s="18"/>
      <c r="G148" s="16" t="s">
        <v>5</v>
      </c>
      <c r="H148" s="40" t="str">
        <f t="shared" si="2"/>
        <v/>
      </c>
    </row>
    <row r="149" spans="1:8" s="5" customFormat="1" ht="18" customHeight="1" x14ac:dyDescent="0.2">
      <c r="A149" s="74"/>
      <c r="B149" s="16" t="s">
        <v>146</v>
      </c>
      <c r="C149" s="16" t="s">
        <v>243</v>
      </c>
      <c r="D149" s="16"/>
      <c r="E149" s="17"/>
      <c r="F149" s="18"/>
      <c r="G149" s="16" t="s">
        <v>208</v>
      </c>
      <c r="H149" s="40" t="str">
        <f t="shared" si="2"/>
        <v/>
      </c>
    </row>
    <row r="150" spans="1:8" s="5" customFormat="1" ht="18" customHeight="1" x14ac:dyDescent="0.2">
      <c r="A150" s="74"/>
      <c r="B150" s="16" t="s">
        <v>148</v>
      </c>
      <c r="C150" s="16" t="s">
        <v>243</v>
      </c>
      <c r="D150" s="16"/>
      <c r="E150" s="17"/>
      <c r="F150" s="18"/>
      <c r="G150" s="16" t="s">
        <v>149</v>
      </c>
      <c r="H150" s="40" t="str">
        <f t="shared" si="2"/>
        <v/>
      </c>
    </row>
    <row r="151" spans="1:8" s="5" customFormat="1" ht="18" customHeight="1" x14ac:dyDescent="0.2">
      <c r="A151" s="74"/>
      <c r="B151" s="16" t="s">
        <v>145</v>
      </c>
      <c r="C151" s="16" t="s">
        <v>243</v>
      </c>
      <c r="D151" s="16"/>
      <c r="E151" s="17"/>
      <c r="F151" s="18"/>
      <c r="G151" s="16" t="s">
        <v>21</v>
      </c>
      <c r="H151" s="40" t="str">
        <f t="shared" si="2"/>
        <v/>
      </c>
    </row>
    <row r="152" spans="1:8" s="5" customFormat="1" ht="18" customHeight="1" x14ac:dyDescent="0.2">
      <c r="A152" s="74"/>
      <c r="B152" s="16" t="s">
        <v>170</v>
      </c>
      <c r="C152" s="16" t="s">
        <v>243</v>
      </c>
      <c r="D152" s="16"/>
      <c r="E152" s="17"/>
      <c r="F152" s="18"/>
      <c r="G152" s="16" t="s">
        <v>116</v>
      </c>
      <c r="H152" s="40" t="str">
        <f t="shared" si="2"/>
        <v/>
      </c>
    </row>
    <row r="153" spans="1:8" s="5" customFormat="1" ht="18" customHeight="1" x14ac:dyDescent="0.2">
      <c r="A153" s="74"/>
      <c r="B153" s="16" t="s">
        <v>171</v>
      </c>
      <c r="C153" s="16" t="s">
        <v>243</v>
      </c>
      <c r="D153" s="16"/>
      <c r="E153" s="17"/>
      <c r="F153" s="18"/>
      <c r="G153" s="16" t="s">
        <v>1</v>
      </c>
      <c r="H153" s="40" t="str">
        <f t="shared" si="2"/>
        <v/>
      </c>
    </row>
    <row r="154" spans="1:8" s="5" customFormat="1" ht="18" customHeight="1" x14ac:dyDescent="0.2">
      <c r="A154" s="74"/>
      <c r="B154" s="16" t="s">
        <v>175</v>
      </c>
      <c r="C154" s="16" t="s">
        <v>243</v>
      </c>
      <c r="D154" s="16"/>
      <c r="E154" s="17"/>
      <c r="F154" s="18"/>
      <c r="G154" s="16" t="s">
        <v>21</v>
      </c>
      <c r="H154" s="40" t="str">
        <f t="shared" si="2"/>
        <v/>
      </c>
    </row>
    <row r="155" spans="1:8" s="5" customFormat="1" ht="18" customHeight="1" x14ac:dyDescent="0.2">
      <c r="A155" s="74"/>
      <c r="B155" s="16" t="s">
        <v>173</v>
      </c>
      <c r="C155" s="16" t="s">
        <v>243</v>
      </c>
      <c r="D155" s="16"/>
      <c r="E155" s="17"/>
      <c r="F155" s="18"/>
      <c r="G155" s="16" t="s">
        <v>86</v>
      </c>
      <c r="H155" s="40" t="str">
        <f t="shared" si="2"/>
        <v/>
      </c>
    </row>
    <row r="156" spans="1:8" s="5" customFormat="1" ht="18" customHeight="1" x14ac:dyDescent="0.2">
      <c r="A156" s="74"/>
      <c r="B156" s="16" t="s">
        <v>172</v>
      </c>
      <c r="C156" s="16" t="s">
        <v>243</v>
      </c>
      <c r="D156" s="16"/>
      <c r="E156" s="17"/>
      <c r="F156" s="18"/>
      <c r="G156" s="16" t="s">
        <v>86</v>
      </c>
      <c r="H156" s="40" t="str">
        <f t="shared" si="2"/>
        <v/>
      </c>
    </row>
    <row r="157" spans="1:8" s="5" customFormat="1" ht="18" customHeight="1" x14ac:dyDescent="0.2">
      <c r="A157" s="74"/>
      <c r="B157" s="16" t="s">
        <v>174</v>
      </c>
      <c r="C157" s="16" t="s">
        <v>243</v>
      </c>
      <c r="D157" s="16"/>
      <c r="E157" s="17"/>
      <c r="F157" s="18"/>
      <c r="G157" s="16" t="s">
        <v>21</v>
      </c>
      <c r="H157" s="40" t="str">
        <f t="shared" si="2"/>
        <v/>
      </c>
    </row>
    <row r="158" spans="1:8" s="5" customFormat="1" ht="18" customHeight="1" x14ac:dyDescent="0.2">
      <c r="A158" s="74"/>
      <c r="B158" s="16" t="s">
        <v>131</v>
      </c>
      <c r="C158" s="16" t="s">
        <v>243</v>
      </c>
      <c r="D158" s="16"/>
      <c r="E158" s="17"/>
      <c r="F158" s="18"/>
      <c r="G158" s="16" t="s">
        <v>21</v>
      </c>
      <c r="H158" s="40" t="str">
        <f t="shared" si="2"/>
        <v/>
      </c>
    </row>
    <row r="159" spans="1:8" s="5" customFormat="1" ht="18" customHeight="1" x14ac:dyDescent="0.2">
      <c r="A159" s="74"/>
      <c r="B159" s="16" t="s">
        <v>132</v>
      </c>
      <c r="C159" s="16" t="s">
        <v>243</v>
      </c>
      <c r="D159" s="16"/>
      <c r="E159" s="17"/>
      <c r="F159" s="18"/>
      <c r="G159" s="16" t="s">
        <v>21</v>
      </c>
      <c r="H159" s="40" t="str">
        <f t="shared" si="2"/>
        <v/>
      </c>
    </row>
    <row r="160" spans="1:8" s="5" customFormat="1" ht="18" customHeight="1" x14ac:dyDescent="0.2">
      <c r="A160" s="74"/>
      <c r="B160" s="16" t="s">
        <v>176</v>
      </c>
      <c r="C160" s="16" t="s">
        <v>243</v>
      </c>
      <c r="D160" s="16"/>
      <c r="E160" s="17"/>
      <c r="F160" s="18"/>
      <c r="G160" s="16" t="s">
        <v>117</v>
      </c>
      <c r="H160" s="40" t="str">
        <f t="shared" si="2"/>
        <v/>
      </c>
    </row>
    <row r="161" spans="1:8" s="5" customFormat="1" ht="18" customHeight="1" x14ac:dyDescent="0.2">
      <c r="A161" s="74"/>
      <c r="B161" s="70"/>
      <c r="C161" s="69"/>
      <c r="D161" s="69"/>
      <c r="E161" s="73"/>
      <c r="F161" s="71"/>
      <c r="G161" s="69"/>
      <c r="H161" s="73"/>
    </row>
    <row r="162" spans="1:8" s="5" customFormat="1" ht="18" customHeight="1" x14ac:dyDescent="0.2">
      <c r="B162" s="4"/>
      <c r="C162" s="13"/>
      <c r="D162" s="13"/>
      <c r="E162" s="6"/>
      <c r="F162" s="10"/>
      <c r="G162" s="13"/>
      <c r="H162" s="6"/>
    </row>
    <row r="163" spans="1:8" s="5" customFormat="1" ht="18" customHeight="1" x14ac:dyDescent="0.2">
      <c r="B163" s="4"/>
      <c r="C163" s="13"/>
      <c r="D163" s="13"/>
      <c r="E163" s="6"/>
      <c r="F163" s="10"/>
      <c r="G163" s="13"/>
      <c r="H163" s="6"/>
    </row>
    <row r="164" spans="1:8" s="5" customFormat="1" ht="18" customHeight="1" x14ac:dyDescent="0.2">
      <c r="B164" s="4"/>
      <c r="C164" s="13"/>
      <c r="D164" s="13"/>
      <c r="E164" s="6"/>
      <c r="F164" s="10"/>
      <c r="G164" s="13"/>
      <c r="H164" s="6"/>
    </row>
    <row r="165" spans="1:8" s="5" customFormat="1" ht="18" customHeight="1" x14ac:dyDescent="0.2">
      <c r="B165" s="4"/>
      <c r="C165" s="13"/>
      <c r="D165" s="13"/>
      <c r="E165" s="6"/>
      <c r="F165" s="10"/>
      <c r="G165" s="13"/>
      <c r="H165" s="6"/>
    </row>
    <row r="166" spans="1:8" s="5" customFormat="1" ht="18" customHeight="1" x14ac:dyDescent="0.2">
      <c r="B166" s="4"/>
      <c r="C166" s="13"/>
      <c r="D166" s="13"/>
      <c r="E166" s="6"/>
      <c r="F166" s="10"/>
      <c r="G166" s="13"/>
      <c r="H166" s="6"/>
    </row>
    <row r="167" spans="1:8" s="5" customFormat="1" ht="18" customHeight="1" x14ac:dyDescent="0.2">
      <c r="B167" s="4"/>
      <c r="C167" s="13"/>
      <c r="D167" s="13"/>
      <c r="E167" s="6"/>
      <c r="F167" s="10"/>
      <c r="G167" s="13"/>
      <c r="H167" s="6"/>
    </row>
    <row r="168" spans="1:8" s="5" customFormat="1" ht="18" customHeight="1" x14ac:dyDescent="0.2">
      <c r="C168" s="14"/>
      <c r="D168" s="14"/>
      <c r="E168" s="7"/>
      <c r="F168" s="11"/>
      <c r="G168" s="14"/>
      <c r="H168" s="7"/>
    </row>
    <row r="169" spans="1:8" s="5" customFormat="1" ht="18" customHeight="1" x14ac:dyDescent="0.2">
      <c r="C169" s="14"/>
      <c r="D169" s="14"/>
      <c r="E169" s="7"/>
      <c r="F169" s="11"/>
      <c r="G169" s="14"/>
      <c r="H169" s="7"/>
    </row>
    <row r="170" spans="1:8" s="5" customFormat="1" ht="18" customHeight="1" x14ac:dyDescent="0.2">
      <c r="C170" s="14"/>
      <c r="D170" s="14"/>
      <c r="E170" s="7"/>
      <c r="F170" s="11"/>
      <c r="G170" s="14"/>
      <c r="H170" s="7"/>
    </row>
    <row r="171" spans="1:8" s="5" customFormat="1" ht="18" customHeight="1" x14ac:dyDescent="0.2">
      <c r="C171" s="14"/>
      <c r="D171" s="14"/>
      <c r="E171" s="7"/>
      <c r="F171" s="11"/>
      <c r="G171" s="14"/>
      <c r="H171" s="7"/>
    </row>
    <row r="172" spans="1:8" s="5" customFormat="1" ht="18" customHeight="1" x14ac:dyDescent="0.2">
      <c r="C172" s="14"/>
      <c r="D172" s="14"/>
      <c r="E172" s="7"/>
      <c r="F172" s="11"/>
      <c r="G172" s="14"/>
      <c r="H172" s="7"/>
    </row>
    <row r="173" spans="1:8" s="5" customFormat="1" ht="18" customHeight="1" x14ac:dyDescent="0.2">
      <c r="C173" s="14"/>
      <c r="D173" s="14"/>
      <c r="E173" s="7"/>
      <c r="F173" s="11"/>
      <c r="G173" s="14"/>
      <c r="H173" s="7"/>
    </row>
    <row r="174" spans="1:8" s="5" customFormat="1" ht="18" customHeight="1" x14ac:dyDescent="0.2">
      <c r="C174" s="14"/>
      <c r="D174" s="14"/>
      <c r="E174" s="7"/>
      <c r="F174" s="11"/>
      <c r="G174" s="14"/>
      <c r="H174" s="7"/>
    </row>
    <row r="175" spans="1:8" s="5" customFormat="1" ht="18" customHeight="1" x14ac:dyDescent="0.2">
      <c r="C175" s="14"/>
      <c r="D175" s="14"/>
      <c r="E175" s="7"/>
      <c r="F175" s="11"/>
      <c r="G175" s="14"/>
      <c r="H175" s="7"/>
    </row>
    <row r="176" spans="1:8" s="5" customFormat="1" ht="18" customHeight="1" x14ac:dyDescent="0.2">
      <c r="C176" s="14"/>
      <c r="D176" s="14"/>
      <c r="E176" s="7"/>
      <c r="F176" s="11"/>
      <c r="G176" s="14"/>
      <c r="H176" s="7"/>
    </row>
    <row r="177" spans="3:8" s="5" customFormat="1" ht="18" customHeight="1" x14ac:dyDescent="0.2">
      <c r="C177" s="14"/>
      <c r="D177" s="14"/>
      <c r="E177" s="7"/>
      <c r="F177" s="11"/>
      <c r="G177" s="14"/>
      <c r="H177" s="7"/>
    </row>
    <row r="178" spans="3:8" s="5" customFormat="1" ht="18" customHeight="1" x14ac:dyDescent="0.2">
      <c r="C178" s="14"/>
      <c r="D178" s="14"/>
      <c r="E178" s="7"/>
      <c r="F178" s="11"/>
      <c r="G178" s="14"/>
      <c r="H178" s="7"/>
    </row>
    <row r="179" spans="3:8" s="5" customFormat="1" ht="18" customHeight="1" x14ac:dyDescent="0.2">
      <c r="C179" s="14"/>
      <c r="D179" s="14"/>
      <c r="E179" s="7"/>
      <c r="F179" s="11"/>
      <c r="G179" s="14"/>
      <c r="H179" s="7"/>
    </row>
    <row r="180" spans="3:8" s="5" customFormat="1" ht="18" customHeight="1" x14ac:dyDescent="0.2">
      <c r="C180" s="14"/>
      <c r="D180" s="14"/>
      <c r="E180" s="7"/>
      <c r="F180" s="11"/>
      <c r="G180" s="14"/>
      <c r="H180" s="7"/>
    </row>
    <row r="181" spans="3:8" s="5" customFormat="1" ht="18" customHeight="1" x14ac:dyDescent="0.2">
      <c r="C181" s="14"/>
      <c r="D181" s="14"/>
      <c r="E181" s="7"/>
      <c r="F181" s="11"/>
      <c r="G181" s="14"/>
      <c r="H181" s="7"/>
    </row>
    <row r="182" spans="3:8" s="5" customFormat="1" ht="18" customHeight="1" x14ac:dyDescent="0.2">
      <c r="C182" s="14"/>
      <c r="D182" s="14"/>
      <c r="E182" s="7"/>
      <c r="F182" s="11"/>
      <c r="G182" s="14"/>
      <c r="H182" s="7"/>
    </row>
    <row r="183" spans="3:8" s="5" customFormat="1" ht="18" customHeight="1" x14ac:dyDescent="0.2">
      <c r="C183" s="14"/>
      <c r="D183" s="14"/>
      <c r="E183" s="7"/>
      <c r="F183" s="11"/>
      <c r="G183" s="14"/>
      <c r="H183" s="7"/>
    </row>
    <row r="184" spans="3:8" s="5" customFormat="1" ht="18" customHeight="1" x14ac:dyDescent="0.2">
      <c r="C184" s="14"/>
      <c r="D184" s="14"/>
      <c r="E184" s="7"/>
      <c r="F184" s="11"/>
      <c r="G184" s="14"/>
      <c r="H184" s="7"/>
    </row>
    <row r="185" spans="3:8" s="5" customFormat="1" ht="18" customHeight="1" x14ac:dyDescent="0.2">
      <c r="C185" s="14"/>
      <c r="D185" s="14"/>
      <c r="E185" s="7"/>
      <c r="F185" s="11"/>
      <c r="G185" s="14"/>
      <c r="H185" s="7"/>
    </row>
    <row r="186" spans="3:8" s="5" customFormat="1" ht="18" customHeight="1" x14ac:dyDescent="0.2">
      <c r="C186" s="14"/>
      <c r="D186" s="14"/>
      <c r="E186" s="7"/>
      <c r="F186" s="11"/>
      <c r="G186" s="14"/>
      <c r="H186" s="7"/>
    </row>
    <row r="187" spans="3:8" s="5" customFormat="1" ht="18" customHeight="1" x14ac:dyDescent="0.2">
      <c r="C187" s="14"/>
      <c r="D187" s="14"/>
      <c r="E187" s="7"/>
      <c r="F187" s="11"/>
      <c r="G187" s="14"/>
      <c r="H187" s="7"/>
    </row>
    <row r="188" spans="3:8" s="5" customFormat="1" ht="18" customHeight="1" x14ac:dyDescent="0.2">
      <c r="C188" s="14"/>
      <c r="D188" s="14"/>
      <c r="E188" s="7"/>
      <c r="F188" s="11"/>
      <c r="G188" s="14"/>
      <c r="H188" s="7"/>
    </row>
    <row r="189" spans="3:8" s="5" customFormat="1" ht="18" customHeight="1" x14ac:dyDescent="0.2">
      <c r="C189" s="14"/>
      <c r="D189" s="14"/>
      <c r="E189" s="7"/>
      <c r="F189" s="11"/>
      <c r="G189" s="14"/>
      <c r="H189" s="7"/>
    </row>
    <row r="190" spans="3:8" s="5" customFormat="1" ht="18" customHeight="1" x14ac:dyDescent="0.2">
      <c r="C190" s="14"/>
      <c r="D190" s="14"/>
      <c r="E190" s="7"/>
      <c r="F190" s="11"/>
      <c r="G190" s="14"/>
      <c r="H190" s="7"/>
    </row>
    <row r="191" spans="3:8" s="5" customFormat="1" ht="18" customHeight="1" x14ac:dyDescent="0.2">
      <c r="C191" s="14"/>
      <c r="D191" s="14"/>
      <c r="E191" s="7"/>
      <c r="F191" s="11"/>
      <c r="G191" s="14"/>
      <c r="H191" s="7"/>
    </row>
    <row r="192" spans="3:8" s="5" customFormat="1" ht="18" customHeight="1" x14ac:dyDescent="0.2">
      <c r="C192" s="14"/>
      <c r="D192" s="14"/>
      <c r="E192" s="7"/>
      <c r="F192" s="11"/>
      <c r="G192" s="14"/>
      <c r="H192" s="7"/>
    </row>
    <row r="193" spans="3:8" s="5" customFormat="1" ht="18" customHeight="1" x14ac:dyDescent="0.2">
      <c r="C193" s="14"/>
      <c r="D193" s="14"/>
      <c r="E193" s="7"/>
      <c r="F193" s="11"/>
      <c r="G193" s="14"/>
      <c r="H193" s="7"/>
    </row>
    <row r="194" spans="3:8" s="5" customFormat="1" ht="18" customHeight="1" x14ac:dyDescent="0.2">
      <c r="C194" s="14"/>
      <c r="D194" s="14"/>
      <c r="E194" s="7"/>
      <c r="F194" s="11"/>
      <c r="G194" s="14"/>
      <c r="H194" s="7"/>
    </row>
    <row r="195" spans="3:8" s="5" customFormat="1" ht="18" customHeight="1" x14ac:dyDescent="0.2">
      <c r="C195" s="14"/>
      <c r="D195" s="14"/>
      <c r="E195" s="7"/>
      <c r="F195" s="11"/>
      <c r="G195" s="14"/>
      <c r="H195" s="7"/>
    </row>
    <row r="196" spans="3:8" s="5" customFormat="1" ht="18" customHeight="1" x14ac:dyDescent="0.2">
      <c r="C196" s="14"/>
      <c r="D196" s="14"/>
      <c r="E196" s="7"/>
      <c r="F196" s="11"/>
      <c r="G196" s="14"/>
      <c r="H196" s="7"/>
    </row>
    <row r="197" spans="3:8" s="5" customFormat="1" ht="18" customHeight="1" x14ac:dyDescent="0.2">
      <c r="C197" s="14"/>
      <c r="D197" s="14"/>
      <c r="E197" s="7"/>
      <c r="F197" s="11"/>
      <c r="G197" s="14"/>
      <c r="H197" s="7"/>
    </row>
    <row r="198" spans="3:8" s="5" customFormat="1" ht="18" customHeight="1" x14ac:dyDescent="0.2">
      <c r="C198" s="14"/>
      <c r="D198" s="14"/>
      <c r="E198" s="7"/>
      <c r="F198" s="11"/>
      <c r="G198" s="14"/>
      <c r="H198" s="7"/>
    </row>
    <row r="199" spans="3:8" s="5" customFormat="1" ht="18" customHeight="1" x14ac:dyDescent="0.2">
      <c r="C199" s="14"/>
      <c r="D199" s="14"/>
      <c r="E199" s="7"/>
      <c r="F199" s="11"/>
      <c r="G199" s="14"/>
      <c r="H199" s="7"/>
    </row>
    <row r="200" spans="3:8" s="5" customFormat="1" ht="18" customHeight="1" x14ac:dyDescent="0.2">
      <c r="C200" s="14"/>
      <c r="D200" s="14"/>
      <c r="E200" s="7"/>
      <c r="F200" s="11"/>
      <c r="G200" s="14"/>
      <c r="H200" s="7"/>
    </row>
    <row r="201" spans="3:8" s="5" customFormat="1" ht="18" customHeight="1" x14ac:dyDescent="0.2">
      <c r="C201" s="14"/>
      <c r="D201" s="14"/>
      <c r="E201" s="7"/>
      <c r="F201" s="11"/>
      <c r="G201" s="14"/>
      <c r="H201" s="7"/>
    </row>
    <row r="202" spans="3:8" s="5" customFormat="1" ht="18" customHeight="1" x14ac:dyDescent="0.2">
      <c r="C202" s="14"/>
      <c r="D202" s="14"/>
      <c r="E202" s="7"/>
      <c r="F202" s="11"/>
      <c r="G202" s="14"/>
      <c r="H202" s="7"/>
    </row>
    <row r="203" spans="3:8" s="5" customFormat="1" ht="18" customHeight="1" x14ac:dyDescent="0.2">
      <c r="C203" s="14"/>
      <c r="D203" s="14"/>
      <c r="E203" s="7"/>
      <c r="F203" s="11"/>
      <c r="G203" s="14"/>
      <c r="H203" s="7"/>
    </row>
    <row r="204" spans="3:8" s="5" customFormat="1" ht="18" customHeight="1" x14ac:dyDescent="0.2">
      <c r="C204" s="14"/>
      <c r="D204" s="14"/>
      <c r="E204" s="7"/>
      <c r="F204" s="11"/>
      <c r="G204" s="14"/>
      <c r="H204" s="7"/>
    </row>
    <row r="205" spans="3:8" s="5" customFormat="1" ht="18" customHeight="1" x14ac:dyDescent="0.2">
      <c r="C205" s="14"/>
      <c r="D205" s="14"/>
      <c r="E205" s="7"/>
      <c r="F205" s="11"/>
      <c r="G205" s="14"/>
      <c r="H205" s="7"/>
    </row>
    <row r="206" spans="3:8" s="5" customFormat="1" ht="18" customHeight="1" x14ac:dyDescent="0.2">
      <c r="C206" s="14"/>
      <c r="D206" s="14"/>
      <c r="E206" s="7"/>
      <c r="F206" s="11"/>
      <c r="G206" s="14"/>
      <c r="H206" s="7"/>
    </row>
    <row r="207" spans="3:8" s="5" customFormat="1" ht="18" customHeight="1" x14ac:dyDescent="0.2">
      <c r="C207" s="14"/>
      <c r="D207" s="14"/>
      <c r="E207" s="7"/>
      <c r="F207" s="11"/>
      <c r="G207" s="14"/>
      <c r="H207" s="7"/>
    </row>
    <row r="208" spans="3:8" s="5" customFormat="1" ht="18" customHeight="1" x14ac:dyDescent="0.2">
      <c r="C208" s="14"/>
      <c r="D208" s="14"/>
      <c r="E208" s="7"/>
      <c r="F208" s="11"/>
      <c r="G208" s="14"/>
      <c r="H208" s="7"/>
    </row>
    <row r="209" spans="3:8" s="5" customFormat="1" ht="18" customHeight="1" x14ac:dyDescent="0.2">
      <c r="C209" s="14"/>
      <c r="D209" s="14"/>
      <c r="E209" s="7"/>
      <c r="F209" s="11"/>
      <c r="G209" s="14"/>
      <c r="H209" s="7"/>
    </row>
    <row r="210" spans="3:8" s="5" customFormat="1" ht="18" customHeight="1" x14ac:dyDescent="0.2">
      <c r="C210" s="14"/>
      <c r="D210" s="14"/>
      <c r="E210" s="7"/>
      <c r="F210" s="11"/>
      <c r="G210" s="14"/>
      <c r="H210" s="7"/>
    </row>
    <row r="211" spans="3:8" ht="18" customHeight="1" x14ac:dyDescent="0.2">
      <c r="E211" s="8"/>
      <c r="H211" s="8"/>
    </row>
    <row r="212" spans="3:8" ht="18" customHeight="1" x14ac:dyDescent="0.2">
      <c r="E212" s="8"/>
      <c r="H212" s="8"/>
    </row>
    <row r="213" spans="3:8" ht="18" customHeight="1" x14ac:dyDescent="0.2">
      <c r="E213" s="8"/>
      <c r="H213" s="8"/>
    </row>
    <row r="214" spans="3:8" ht="18" customHeight="1" x14ac:dyDescent="0.2">
      <c r="E214" s="8"/>
      <c r="H214" s="8"/>
    </row>
    <row r="215" spans="3:8" ht="18" customHeight="1" x14ac:dyDescent="0.2">
      <c r="E215" s="8"/>
      <c r="H215" s="8"/>
    </row>
    <row r="216" spans="3:8" ht="18" customHeight="1" x14ac:dyDescent="0.2">
      <c r="E216" s="8"/>
      <c r="H216" s="8"/>
    </row>
    <row r="217" spans="3:8" ht="18" customHeight="1" x14ac:dyDescent="0.2">
      <c r="E217" s="8"/>
      <c r="H217" s="8"/>
    </row>
    <row r="218" spans="3:8" ht="18" customHeight="1" x14ac:dyDescent="0.2">
      <c r="E218" s="8"/>
      <c r="H218" s="8"/>
    </row>
    <row r="219" spans="3:8" ht="18" customHeight="1" x14ac:dyDescent="0.2">
      <c r="E219" s="8"/>
      <c r="H219" s="8"/>
    </row>
    <row r="220" spans="3:8" ht="18" customHeight="1" x14ac:dyDescent="0.2">
      <c r="E220" s="8"/>
      <c r="H220" s="8"/>
    </row>
    <row r="221" spans="3:8" ht="18" customHeight="1" x14ac:dyDescent="0.2">
      <c r="E221" s="8"/>
      <c r="H221" s="8"/>
    </row>
    <row r="222" spans="3:8" ht="18" customHeight="1" x14ac:dyDescent="0.2">
      <c r="E222" s="8"/>
      <c r="H222" s="8"/>
    </row>
    <row r="223" spans="3:8" ht="18" customHeight="1" x14ac:dyDescent="0.2">
      <c r="E223" s="8"/>
      <c r="H223" s="8"/>
    </row>
    <row r="224" spans="3:8" ht="18" customHeight="1" x14ac:dyDescent="0.2">
      <c r="E224" s="8"/>
      <c r="H224" s="8"/>
    </row>
    <row r="225" spans="5:8" ht="18" customHeight="1" x14ac:dyDescent="0.2">
      <c r="E225" s="8"/>
      <c r="H225" s="8"/>
    </row>
    <row r="226" spans="5:8" ht="18" customHeight="1" x14ac:dyDescent="0.2">
      <c r="E226" s="8"/>
      <c r="H226" s="8"/>
    </row>
    <row r="227" spans="5:8" ht="18" customHeight="1" x14ac:dyDescent="0.2">
      <c r="E227" s="8"/>
      <c r="H227" s="8"/>
    </row>
    <row r="228" spans="5:8" ht="18" customHeight="1" x14ac:dyDescent="0.2">
      <c r="E228" s="8"/>
      <c r="H228" s="8"/>
    </row>
    <row r="229" spans="5:8" ht="18" customHeight="1" x14ac:dyDescent="0.2">
      <c r="E229" s="8"/>
      <c r="H229" s="8"/>
    </row>
    <row r="230" spans="5:8" ht="18" customHeight="1" x14ac:dyDescent="0.2">
      <c r="E230" s="8"/>
      <c r="H230" s="8"/>
    </row>
    <row r="231" spans="5:8" ht="18" customHeight="1" x14ac:dyDescent="0.2">
      <c r="E231" s="8"/>
      <c r="H231" s="8"/>
    </row>
    <row r="232" spans="5:8" ht="18" customHeight="1" x14ac:dyDescent="0.2">
      <c r="E232" s="8"/>
      <c r="H232" s="8"/>
    </row>
    <row r="233" spans="5:8" ht="18" customHeight="1" x14ac:dyDescent="0.2">
      <c r="E233" s="8"/>
      <c r="H233" s="8"/>
    </row>
    <row r="234" spans="5:8" ht="18" customHeight="1" x14ac:dyDescent="0.2">
      <c r="E234" s="8"/>
      <c r="H234" s="8"/>
    </row>
    <row r="235" spans="5:8" ht="18" customHeight="1" x14ac:dyDescent="0.2">
      <c r="E235" s="8"/>
      <c r="H235" s="8"/>
    </row>
    <row r="236" spans="5:8" ht="18" customHeight="1" x14ac:dyDescent="0.2">
      <c r="E236" s="8"/>
      <c r="H236" s="8"/>
    </row>
    <row r="237" spans="5:8" ht="18" customHeight="1" x14ac:dyDescent="0.2">
      <c r="E237" s="8"/>
      <c r="H237" s="8"/>
    </row>
    <row r="238" spans="5:8" ht="18" customHeight="1" x14ac:dyDescent="0.2">
      <c r="E238" s="8"/>
      <c r="H238" s="8"/>
    </row>
    <row r="239" spans="5:8" ht="18" customHeight="1" x14ac:dyDescent="0.2">
      <c r="E239" s="8"/>
      <c r="H239" s="8"/>
    </row>
    <row r="240" spans="5:8" ht="18" customHeight="1" x14ac:dyDescent="0.2">
      <c r="E240" s="8"/>
      <c r="H240" s="8"/>
    </row>
    <row r="241" spans="5:8" ht="18" customHeight="1" x14ac:dyDescent="0.2">
      <c r="E241" s="8"/>
      <c r="H241" s="8"/>
    </row>
    <row r="242" spans="5:8" ht="18" customHeight="1" x14ac:dyDescent="0.2">
      <c r="E242" s="8"/>
      <c r="H242" s="8"/>
    </row>
    <row r="243" spans="5:8" ht="18" customHeight="1" x14ac:dyDescent="0.2">
      <c r="E243" s="8"/>
      <c r="H243" s="8"/>
    </row>
    <row r="244" spans="5:8" ht="18" customHeight="1" x14ac:dyDescent="0.2">
      <c r="E244" s="8"/>
      <c r="H244" s="8"/>
    </row>
    <row r="245" spans="5:8" ht="18" customHeight="1" x14ac:dyDescent="0.2">
      <c r="E245" s="8"/>
      <c r="H245" s="8"/>
    </row>
    <row r="246" spans="5:8" ht="18" customHeight="1" x14ac:dyDescent="0.2">
      <c r="E246" s="8"/>
      <c r="H246" s="8"/>
    </row>
  </sheetData>
  <phoneticPr fontId="5" type="noConversion"/>
  <dataValidations disablePrompts="1" count="1">
    <dataValidation type="list" allowBlank="1" showInputMessage="1" showErrorMessage="1" prompt="Select Category" sqref="C6:C160">
      <formula1>category</formula1>
    </dataValidation>
  </dataValidations>
  <printOptions horizontalCentered="1"/>
  <pageMargins left="0.19685039370078741" right="0.19685039370078741" top="0.19685039370078741" bottom="0.31496062992125984" header="0.51181102362204722" footer="0.11811023622047245"/>
  <pageSetup paperSize="9" scale="8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showGridLines="0" workbookViewId="0">
      <selection activeCell="B173" sqref="B173"/>
    </sheetView>
  </sheetViews>
  <sheetFormatPr defaultRowHeight="18" customHeight="1" x14ac:dyDescent="0.2"/>
  <cols>
    <col min="1" max="1" width="44.85546875" style="26" customWidth="1"/>
    <col min="2" max="2" width="20.7109375" style="26" customWidth="1"/>
    <col min="3" max="3" width="12.42578125" style="26" customWidth="1"/>
    <col min="4" max="4" width="12.42578125" style="23" customWidth="1"/>
    <col min="5" max="5" width="12.42578125" style="24" customWidth="1"/>
    <col min="6" max="6" width="12.42578125" style="23" customWidth="1"/>
    <col min="7" max="7" width="12.42578125" style="22" customWidth="1"/>
    <col min="8" max="16384" width="9.140625" style="21"/>
  </cols>
  <sheetData>
    <row r="1" spans="1:7" s="2" customFormat="1" ht="35.1" customHeight="1" x14ac:dyDescent="0.2">
      <c r="A1" s="107" t="s">
        <v>336</v>
      </c>
      <c r="B1" s="104"/>
      <c r="C1" s="104"/>
      <c r="D1" s="103"/>
      <c r="E1" s="105"/>
      <c r="F1" s="104"/>
    </row>
    <row r="2" spans="1:7" ht="18" customHeight="1" x14ac:dyDescent="0.2">
      <c r="F2" s="106" t="str">
        <f ca="1">"© "&amp;YEAR(TODAY())&amp;" Spreadsheet123 LTD. All rights reserved"</f>
        <v>© 2017 Spreadsheet123 LTD. All rights reserved</v>
      </c>
    </row>
    <row r="4" spans="1:7" s="19" customFormat="1" ht="41.25" customHeight="1" x14ac:dyDescent="0.2">
      <c r="A4" s="57" t="s">
        <v>223</v>
      </c>
      <c r="B4" s="57" t="s">
        <v>244</v>
      </c>
      <c r="C4" s="58" t="s">
        <v>0</v>
      </c>
      <c r="D4" s="59" t="s">
        <v>233</v>
      </c>
      <c r="E4" s="60" t="s">
        <v>248</v>
      </c>
      <c r="F4" s="61" t="s">
        <v>250</v>
      </c>
      <c r="G4" s="20"/>
    </row>
    <row r="5" spans="1:7" ht="18" customHeight="1" x14ac:dyDescent="0.2">
      <c r="A5" s="62"/>
      <c r="B5" s="62"/>
      <c r="C5" s="62"/>
      <c r="D5" s="63"/>
      <c r="E5" s="64"/>
      <c r="F5" s="63"/>
    </row>
    <row r="6" spans="1:7" ht="18" customHeight="1" x14ac:dyDescent="0.2">
      <c r="A6" s="62" t="str">
        <f t="shared" ref="A6:A37" si="0">IF(ISBLANK(food_items),"",food_items)</f>
        <v>COD FILLETS (24)</v>
      </c>
      <c r="B6" s="62" t="str">
        <f t="shared" ref="B6:B37" si="1">IF(A6="","",INDEX(inventory,MATCH(A6,food_items,0),2))</f>
        <v>Fish</v>
      </c>
      <c r="C6" s="62" t="str">
        <f t="shared" ref="C6:C37" si="2">IF(A6="","",INDEX(inventory,MATCH(A6,food_items,0),6))</f>
        <v>EACH</v>
      </c>
      <c r="D6" s="65">
        <f t="shared" ref="D6:D37" si="3">IF(A6="","",INDEX(inventory,MATCH(A6,food_items,0),7))</f>
        <v>0.81</v>
      </c>
      <c r="E6" s="41">
        <v>2</v>
      </c>
      <c r="F6" s="63">
        <f>IF($D6="","",$E6*$D6)</f>
        <v>1.62</v>
      </c>
    </row>
    <row r="7" spans="1:7" ht="18" customHeight="1" x14ac:dyDescent="0.2">
      <c r="A7" s="62" t="str">
        <f t="shared" si="0"/>
        <v>GOLDEN TIDDLERS</v>
      </c>
      <c r="B7" s="62" t="str">
        <f t="shared" si="1"/>
        <v>Fish</v>
      </c>
      <c r="C7" s="62" t="str">
        <f t="shared" si="2"/>
        <v>5Kg</v>
      </c>
      <c r="D7" s="65">
        <f t="shared" si="3"/>
        <v>16.63</v>
      </c>
      <c r="E7" s="41">
        <v>0.7</v>
      </c>
      <c r="F7" s="63">
        <f t="shared" ref="F7:F70" si="4">IF($D7="","",$E7*$D7)</f>
        <v>11.640999999999998</v>
      </c>
    </row>
    <row r="8" spans="1:7" ht="18" customHeight="1" x14ac:dyDescent="0.2">
      <c r="A8" s="62" t="str">
        <f t="shared" si="0"/>
        <v>PRAWNS COOKED &amp; PEELED (20)</v>
      </c>
      <c r="B8" s="62" t="str">
        <f t="shared" si="1"/>
        <v>Fish</v>
      </c>
      <c r="C8" s="62" t="str">
        <f t="shared" si="2"/>
        <v>500Gm</v>
      </c>
      <c r="D8" s="65">
        <f t="shared" si="3"/>
        <v>2</v>
      </c>
      <c r="E8" s="41">
        <v>10</v>
      </c>
      <c r="F8" s="63">
        <f t="shared" si="4"/>
        <v>20</v>
      </c>
    </row>
    <row r="9" spans="1:7" ht="18" customHeight="1" x14ac:dyDescent="0.2">
      <c r="A9" s="62" t="str">
        <f t="shared" si="0"/>
        <v>SALMON FILLET SKINLESS (30)</v>
      </c>
      <c r="B9" s="62" t="str">
        <f t="shared" si="1"/>
        <v>Fish</v>
      </c>
      <c r="C9" s="62" t="str">
        <f t="shared" si="2"/>
        <v>EACH</v>
      </c>
      <c r="D9" s="65">
        <f t="shared" si="3"/>
        <v>1.04</v>
      </c>
      <c r="E9" s="41">
        <v>0</v>
      </c>
      <c r="F9" s="63">
        <f t="shared" si="4"/>
        <v>0</v>
      </c>
    </row>
    <row r="10" spans="1:7" ht="18" customHeight="1" x14ac:dyDescent="0.2">
      <c r="A10" s="62" t="str">
        <f t="shared" si="0"/>
        <v>SCAMPI BREADED (10)</v>
      </c>
      <c r="B10" s="62" t="str">
        <f t="shared" si="1"/>
        <v>Fish</v>
      </c>
      <c r="C10" s="62" t="str">
        <f t="shared" si="2"/>
        <v>1Kg</v>
      </c>
      <c r="D10" s="65">
        <f t="shared" si="3"/>
        <v>4.9000000000000004</v>
      </c>
      <c r="E10" s="41">
        <v>12.5</v>
      </c>
      <c r="F10" s="63">
        <f t="shared" si="4"/>
        <v>61.250000000000007</v>
      </c>
    </row>
    <row r="11" spans="1:7" ht="18" customHeight="1" x14ac:dyDescent="0.2">
      <c r="A11" s="62" t="str">
        <f t="shared" si="0"/>
        <v>BACON UNSMOKED BACK (4)</v>
      </c>
      <c r="B11" s="62" t="str">
        <f t="shared" si="1"/>
        <v>Meat</v>
      </c>
      <c r="C11" s="62" t="str">
        <f t="shared" si="2"/>
        <v>2.26KG</v>
      </c>
      <c r="D11" s="65">
        <f t="shared" si="3"/>
        <v>5.97</v>
      </c>
      <c r="E11" s="41">
        <v>9.6999999999999993</v>
      </c>
      <c r="F11" s="63">
        <f t="shared" si="4"/>
        <v>57.908999999999992</v>
      </c>
    </row>
    <row r="12" spans="1:7" ht="18" customHeight="1" x14ac:dyDescent="0.2">
      <c r="A12" s="62" t="str">
        <f t="shared" si="0"/>
        <v>BURGERS 4OZ (48)</v>
      </c>
      <c r="B12" s="62" t="str">
        <f t="shared" si="1"/>
        <v>Meat</v>
      </c>
      <c r="C12" s="62" t="str">
        <f t="shared" si="2"/>
        <v>EACH</v>
      </c>
      <c r="D12" s="65">
        <f t="shared" si="3"/>
        <v>0.24</v>
      </c>
      <c r="E12" s="41">
        <v>62</v>
      </c>
      <c r="F12" s="63">
        <f t="shared" si="4"/>
        <v>14.879999999999999</v>
      </c>
    </row>
    <row r="13" spans="1:7" ht="18" customHeight="1" x14ac:dyDescent="0.2">
      <c r="A13" s="62" t="str">
        <f t="shared" si="0"/>
        <v>CHICKEN DOUBLE BREAST 185G</v>
      </c>
      <c r="B13" s="62" t="str">
        <f t="shared" si="1"/>
        <v>Meat</v>
      </c>
      <c r="C13" s="62" t="str">
        <f t="shared" si="2"/>
        <v>EACH</v>
      </c>
      <c r="D13" s="65">
        <f t="shared" si="3"/>
        <v>1.1493333333333333</v>
      </c>
      <c r="E13" s="41">
        <v>66</v>
      </c>
      <c r="F13" s="63">
        <f t="shared" si="4"/>
        <v>75.855999999999995</v>
      </c>
    </row>
    <row r="14" spans="1:7" ht="18" customHeight="1" x14ac:dyDescent="0.2">
      <c r="A14" s="62" t="str">
        <f t="shared" si="0"/>
        <v>CHICKEN PAKORA</v>
      </c>
      <c r="B14" s="62" t="str">
        <f t="shared" si="1"/>
        <v>Meat</v>
      </c>
      <c r="C14" s="62" t="str">
        <f t="shared" si="2"/>
        <v>BAG</v>
      </c>
      <c r="D14" s="65" t="str">
        <f t="shared" si="3"/>
        <v/>
      </c>
      <c r="E14" s="41">
        <v>1</v>
      </c>
      <c r="F14" s="63" t="str">
        <f t="shared" si="4"/>
        <v/>
      </c>
    </row>
    <row r="15" spans="1:7" ht="18" customHeight="1" x14ac:dyDescent="0.2">
      <c r="A15" s="62" t="str">
        <f t="shared" si="0"/>
        <v>HAM SLICED</v>
      </c>
      <c r="B15" s="62" t="str">
        <f t="shared" si="1"/>
        <v>Meat</v>
      </c>
      <c r="C15" s="62" t="str">
        <f t="shared" si="2"/>
        <v>454G</v>
      </c>
      <c r="D15" s="65" t="str">
        <f t="shared" si="3"/>
        <v/>
      </c>
      <c r="E15" s="41">
        <v>6</v>
      </c>
      <c r="F15" s="63" t="str">
        <f t="shared" si="4"/>
        <v/>
      </c>
    </row>
    <row r="16" spans="1:7" ht="18" customHeight="1" x14ac:dyDescent="0.2">
      <c r="A16" s="62" t="str">
        <f t="shared" si="0"/>
        <v>LAMB LEG STEAK (20)</v>
      </c>
      <c r="B16" s="62" t="str">
        <f t="shared" si="1"/>
        <v>Meat</v>
      </c>
      <c r="C16" s="62" t="str">
        <f t="shared" si="2"/>
        <v>EACH</v>
      </c>
      <c r="D16" s="65" t="str">
        <f t="shared" si="3"/>
        <v/>
      </c>
      <c r="E16" s="41">
        <v>6</v>
      </c>
      <c r="F16" s="63" t="str">
        <f t="shared" si="4"/>
        <v/>
      </c>
    </row>
    <row r="17" spans="1:6" ht="18" customHeight="1" x14ac:dyDescent="0.2">
      <c r="A17" s="62" t="str">
        <f t="shared" si="0"/>
        <v>LAMB CUTLET</v>
      </c>
      <c r="B17" s="62" t="str">
        <f t="shared" si="1"/>
        <v>Meat</v>
      </c>
      <c r="C17" s="62" t="str">
        <f t="shared" si="2"/>
        <v>EACH</v>
      </c>
      <c r="D17" s="65" t="str">
        <f t="shared" si="3"/>
        <v/>
      </c>
      <c r="E17" s="41">
        <v>0</v>
      </c>
      <c r="F17" s="63" t="str">
        <f t="shared" si="4"/>
        <v/>
      </c>
    </row>
    <row r="18" spans="1:6" ht="18" customHeight="1" x14ac:dyDescent="0.2">
      <c r="A18" s="62" t="str">
        <f t="shared" si="0"/>
        <v>PORK RIB EYE 7 OZ (24)</v>
      </c>
      <c r="B18" s="62" t="str">
        <f t="shared" si="1"/>
        <v>Meat</v>
      </c>
      <c r="C18" s="62" t="str">
        <f t="shared" si="2"/>
        <v>EACH</v>
      </c>
      <c r="D18" s="65" t="str">
        <f t="shared" si="3"/>
        <v/>
      </c>
      <c r="E18" s="41">
        <v>14</v>
      </c>
      <c r="F18" s="63" t="str">
        <f t="shared" si="4"/>
        <v/>
      </c>
    </row>
    <row r="19" spans="1:6" ht="18" customHeight="1" x14ac:dyDescent="0.2">
      <c r="A19" s="62" t="str">
        <f t="shared" si="0"/>
        <v>SAUSAGE BREAKFAST 1X8</v>
      </c>
      <c r="B19" s="62" t="str">
        <f t="shared" si="1"/>
        <v>Meat</v>
      </c>
      <c r="C19" s="62" t="str">
        <f t="shared" si="2"/>
        <v>BAG</v>
      </c>
      <c r="D19" s="65" t="str">
        <f t="shared" si="3"/>
        <v/>
      </c>
      <c r="E19" s="41">
        <v>17</v>
      </c>
      <c r="F19" s="63" t="str">
        <f t="shared" si="4"/>
        <v/>
      </c>
    </row>
    <row r="20" spans="1:6" ht="18" customHeight="1" x14ac:dyDescent="0.2">
      <c r="A20" s="62" t="str">
        <f t="shared" si="0"/>
        <v>SAUSAGE IRISH</v>
      </c>
      <c r="B20" s="62" t="str">
        <f t="shared" si="1"/>
        <v>Meat</v>
      </c>
      <c r="C20" s="62" t="str">
        <f t="shared" si="2"/>
        <v>BOX</v>
      </c>
      <c r="D20" s="65" t="str">
        <f t="shared" si="3"/>
        <v/>
      </c>
      <c r="E20" s="41">
        <v>0.3</v>
      </c>
      <c r="F20" s="63" t="str">
        <f t="shared" si="4"/>
        <v/>
      </c>
    </row>
    <row r="21" spans="1:6" ht="18" customHeight="1" x14ac:dyDescent="0.2">
      <c r="A21" s="62" t="str">
        <f t="shared" si="0"/>
        <v>SAUSAGE MINI PORK</v>
      </c>
      <c r="B21" s="62" t="str">
        <f t="shared" si="1"/>
        <v>Meat</v>
      </c>
      <c r="C21" s="62" t="str">
        <f t="shared" si="2"/>
        <v>CASE</v>
      </c>
      <c r="D21" s="65" t="str">
        <f t="shared" si="3"/>
        <v/>
      </c>
      <c r="E21" s="41">
        <v>3</v>
      </c>
      <c r="F21" s="63" t="str">
        <f t="shared" si="4"/>
        <v/>
      </c>
    </row>
    <row r="22" spans="1:6" ht="18" customHeight="1" x14ac:dyDescent="0.2">
      <c r="A22" s="62" t="str">
        <f t="shared" si="0"/>
        <v>STEAK GAMMON</v>
      </c>
      <c r="B22" s="62" t="str">
        <f t="shared" si="1"/>
        <v>Meat</v>
      </c>
      <c r="C22" s="62" t="str">
        <f t="shared" si="2"/>
        <v>EACH</v>
      </c>
      <c r="D22" s="65" t="str">
        <f t="shared" si="3"/>
        <v/>
      </c>
      <c r="E22" s="41">
        <v>13</v>
      </c>
      <c r="F22" s="63" t="str">
        <f t="shared" si="4"/>
        <v/>
      </c>
    </row>
    <row r="23" spans="1:6" ht="18" customHeight="1" x14ac:dyDescent="0.2">
      <c r="A23" s="62" t="str">
        <f t="shared" si="0"/>
        <v>STEAK RUMP 10 OZ</v>
      </c>
      <c r="B23" s="62" t="str">
        <f t="shared" si="1"/>
        <v>Meat</v>
      </c>
      <c r="C23" s="62" t="str">
        <f t="shared" si="2"/>
        <v>EACH</v>
      </c>
      <c r="D23" s="65" t="str">
        <f t="shared" si="3"/>
        <v/>
      </c>
      <c r="E23" s="41">
        <v>8</v>
      </c>
      <c r="F23" s="63" t="str">
        <f t="shared" si="4"/>
        <v/>
      </c>
    </row>
    <row r="24" spans="1:6" ht="18" customHeight="1" x14ac:dyDescent="0.2">
      <c r="A24" s="62" t="str">
        <f t="shared" si="0"/>
        <v>STEAK SIRLOIN</v>
      </c>
      <c r="B24" s="62" t="str">
        <f t="shared" si="1"/>
        <v>Meat</v>
      </c>
      <c r="C24" s="62" t="str">
        <f t="shared" si="2"/>
        <v>8OZ</v>
      </c>
      <c r="D24" s="65" t="str">
        <f t="shared" si="3"/>
        <v/>
      </c>
      <c r="E24" s="41">
        <v>15</v>
      </c>
      <c r="F24" s="63" t="str">
        <f t="shared" si="4"/>
        <v/>
      </c>
    </row>
    <row r="25" spans="1:6" ht="18" customHeight="1" x14ac:dyDescent="0.2">
      <c r="A25" s="62" t="str">
        <f t="shared" si="0"/>
        <v>CHICKEN JUNGLES (40)</v>
      </c>
      <c r="B25" s="62" t="str">
        <f t="shared" si="1"/>
        <v>Multi Portion</v>
      </c>
      <c r="C25" s="62" t="str">
        <f t="shared" si="2"/>
        <v>2 KILO</v>
      </c>
      <c r="D25" s="65" t="str">
        <f t="shared" si="3"/>
        <v/>
      </c>
      <c r="E25" s="41">
        <v>2</v>
      </c>
      <c r="F25" s="63" t="str">
        <f t="shared" si="4"/>
        <v/>
      </c>
    </row>
    <row r="26" spans="1:6" ht="18" customHeight="1" x14ac:dyDescent="0.2">
      <c r="A26" s="62" t="str">
        <f t="shared" si="0"/>
        <v>CHICKEN TIKKA</v>
      </c>
      <c r="B26" s="62" t="str">
        <f t="shared" si="1"/>
        <v>Multi Portion</v>
      </c>
      <c r="C26" s="62" t="str">
        <f t="shared" si="2"/>
        <v>EACH</v>
      </c>
      <c r="D26" s="65" t="str">
        <f t="shared" si="3"/>
        <v/>
      </c>
      <c r="E26" s="41">
        <v>47</v>
      </c>
      <c r="F26" s="63" t="str">
        <f t="shared" si="4"/>
        <v/>
      </c>
    </row>
    <row r="27" spans="1:6" ht="18" customHeight="1" x14ac:dyDescent="0.2">
      <c r="A27" s="62" t="str">
        <f t="shared" si="0"/>
        <v>LASAGNE AL FORNO</v>
      </c>
      <c r="B27" s="62" t="str">
        <f t="shared" si="1"/>
        <v>Multi Portion</v>
      </c>
      <c r="C27" s="62" t="str">
        <f t="shared" si="2"/>
        <v>3 KG</v>
      </c>
      <c r="D27" s="65" t="str">
        <f t="shared" si="3"/>
        <v/>
      </c>
      <c r="E27" s="41">
        <v>0.2</v>
      </c>
      <c r="F27" s="63" t="str">
        <f t="shared" si="4"/>
        <v/>
      </c>
    </row>
    <row r="28" spans="1:6" ht="18" customHeight="1" x14ac:dyDescent="0.2">
      <c r="A28" s="62" t="str">
        <f t="shared" si="0"/>
        <v>STEAK&amp;ALE PIE (1X24)</v>
      </c>
      <c r="B28" s="62" t="str">
        <f t="shared" si="1"/>
        <v>Multi Portion</v>
      </c>
      <c r="C28" s="62" t="str">
        <f t="shared" si="2"/>
        <v>EACH</v>
      </c>
      <c r="D28" s="65" t="str">
        <f t="shared" si="3"/>
        <v/>
      </c>
      <c r="E28" s="41">
        <v>53</v>
      </c>
      <c r="F28" s="63" t="str">
        <f t="shared" si="4"/>
        <v/>
      </c>
    </row>
    <row r="29" spans="1:6" ht="18" customHeight="1" x14ac:dyDescent="0.2">
      <c r="A29" s="62" t="str">
        <f t="shared" si="0"/>
        <v>TURKEY TWIZZLER</v>
      </c>
      <c r="B29" s="62" t="str">
        <f t="shared" si="1"/>
        <v>Multi Portion</v>
      </c>
      <c r="C29" s="62" t="str">
        <f t="shared" si="2"/>
        <v>EACH</v>
      </c>
      <c r="D29" s="65" t="str">
        <f t="shared" si="3"/>
        <v/>
      </c>
      <c r="E29" s="41">
        <v>1</v>
      </c>
      <c r="F29" s="63" t="str">
        <f t="shared" si="4"/>
        <v/>
      </c>
    </row>
    <row r="30" spans="1:6" ht="18" customHeight="1" x14ac:dyDescent="0.2">
      <c r="A30" s="62" t="str">
        <f t="shared" si="0"/>
        <v>APPLE&amp;BLACKBERRY (12)</v>
      </c>
      <c r="B30" s="62" t="str">
        <f t="shared" si="1"/>
        <v>Sweets &amp; Desserts</v>
      </c>
      <c r="C30" s="62" t="str">
        <f t="shared" si="2"/>
        <v>EACH</v>
      </c>
      <c r="D30" s="65" t="str">
        <f t="shared" si="3"/>
        <v/>
      </c>
      <c r="E30" s="41">
        <v>0</v>
      </c>
      <c r="F30" s="63" t="str">
        <f t="shared" si="4"/>
        <v/>
      </c>
    </row>
    <row r="31" spans="1:6" ht="18" customHeight="1" x14ac:dyDescent="0.2">
      <c r="A31" s="62" t="str">
        <f t="shared" si="0"/>
        <v>BAKED CHEESECAKE (12)</v>
      </c>
      <c r="B31" s="62" t="str">
        <f t="shared" si="1"/>
        <v>Sweets &amp; Desserts</v>
      </c>
      <c r="C31" s="62" t="str">
        <f t="shared" si="2"/>
        <v>EACH</v>
      </c>
      <c r="D31" s="65" t="str">
        <f t="shared" si="3"/>
        <v/>
      </c>
      <c r="E31" s="41">
        <v>0</v>
      </c>
      <c r="F31" s="63" t="str">
        <f t="shared" si="4"/>
        <v/>
      </c>
    </row>
    <row r="32" spans="1:6" ht="18" customHeight="1" x14ac:dyDescent="0.2">
      <c r="A32" s="62" t="str">
        <f t="shared" si="0"/>
        <v xml:space="preserve">CHOC FUDGE SAUCE </v>
      </c>
      <c r="B32" s="62" t="str">
        <f t="shared" si="1"/>
        <v>Sweets &amp; Desserts</v>
      </c>
      <c r="C32" s="62" t="str">
        <f t="shared" si="2"/>
        <v>BAG</v>
      </c>
      <c r="D32" s="65" t="str">
        <f t="shared" si="3"/>
        <v/>
      </c>
      <c r="E32" s="41">
        <v>15</v>
      </c>
      <c r="F32" s="63" t="str">
        <f t="shared" si="4"/>
        <v/>
      </c>
    </row>
    <row r="33" spans="1:6" ht="18" customHeight="1" x14ac:dyDescent="0.2">
      <c r="A33" s="62" t="str">
        <f t="shared" si="0"/>
        <v>CHOCOLATE RIOT (12)</v>
      </c>
      <c r="B33" s="62" t="str">
        <f t="shared" si="1"/>
        <v>Sweets &amp; Desserts</v>
      </c>
      <c r="C33" s="62" t="str">
        <f t="shared" si="2"/>
        <v>EACH</v>
      </c>
      <c r="D33" s="65" t="str">
        <f t="shared" si="3"/>
        <v/>
      </c>
      <c r="E33" s="41">
        <v>12</v>
      </c>
      <c r="F33" s="63" t="str">
        <f t="shared" si="4"/>
        <v/>
      </c>
    </row>
    <row r="34" spans="1:6" ht="18" customHeight="1" x14ac:dyDescent="0.2">
      <c r="A34" s="62" t="str">
        <f t="shared" si="0"/>
        <v>CUSTARD (12)</v>
      </c>
      <c r="B34" s="62" t="str">
        <f t="shared" si="1"/>
        <v>Sweets &amp; Desserts</v>
      </c>
      <c r="C34" s="62" t="str">
        <f t="shared" si="2"/>
        <v>EACH</v>
      </c>
      <c r="D34" s="65" t="str">
        <f t="shared" si="3"/>
        <v/>
      </c>
      <c r="E34" s="41">
        <v>13</v>
      </c>
      <c r="F34" s="63" t="str">
        <f t="shared" si="4"/>
        <v/>
      </c>
    </row>
    <row r="35" spans="1:6" ht="18" customHeight="1" x14ac:dyDescent="0.2">
      <c r="A35" s="62" t="str">
        <f t="shared" si="0"/>
        <v>ICE CREAM MOVEN ALL</v>
      </c>
      <c r="B35" s="62" t="str">
        <f t="shared" si="1"/>
        <v>Sweets &amp; Desserts</v>
      </c>
      <c r="C35" s="62" t="str">
        <f t="shared" si="2"/>
        <v>2.4 LTR</v>
      </c>
      <c r="D35" s="65" t="str">
        <f t="shared" si="3"/>
        <v/>
      </c>
      <c r="E35" s="41">
        <v>4</v>
      </c>
      <c r="F35" s="63" t="str">
        <f t="shared" si="4"/>
        <v/>
      </c>
    </row>
    <row r="36" spans="1:6" ht="18" customHeight="1" x14ac:dyDescent="0.2">
      <c r="A36" s="62" t="str">
        <f t="shared" si="0"/>
        <v>ICE CREAM MOVEN ALL</v>
      </c>
      <c r="B36" s="62" t="str">
        <f t="shared" si="1"/>
        <v>Sweets &amp; Desserts</v>
      </c>
      <c r="C36" s="62" t="str">
        <f t="shared" si="2"/>
        <v>2.4 LTR</v>
      </c>
      <c r="D36" s="65" t="str">
        <f t="shared" si="3"/>
        <v/>
      </c>
      <c r="E36" s="41">
        <v>1</v>
      </c>
      <c r="F36" s="63" t="str">
        <f t="shared" si="4"/>
        <v/>
      </c>
    </row>
    <row r="37" spans="1:6" ht="18" customHeight="1" x14ac:dyDescent="0.2">
      <c r="A37" s="62" t="str">
        <f t="shared" si="0"/>
        <v>PROFITEROLES 1X5</v>
      </c>
      <c r="B37" s="62" t="str">
        <f t="shared" si="1"/>
        <v>Sweets &amp; Desserts</v>
      </c>
      <c r="C37" s="62" t="str">
        <f t="shared" si="2"/>
        <v>BAG</v>
      </c>
      <c r="D37" s="65" t="str">
        <f t="shared" si="3"/>
        <v/>
      </c>
      <c r="E37" s="41">
        <v>6.5</v>
      </c>
      <c r="F37" s="63" t="str">
        <f t="shared" si="4"/>
        <v/>
      </c>
    </row>
    <row r="38" spans="1:6" ht="18" customHeight="1" x14ac:dyDescent="0.2">
      <c r="A38" s="62" t="str">
        <f t="shared" ref="A38:A69" si="5">IF(ISBLANK(food_items),"",food_items)</f>
        <v xml:space="preserve">ROLY POLY (12) </v>
      </c>
      <c r="B38" s="62" t="str">
        <f t="shared" ref="B38:B69" si="6">IF(A38="","",INDEX(inventory,MATCH(A38,food_items,0),2))</f>
        <v>Sweets &amp; Desserts</v>
      </c>
      <c r="C38" s="62" t="str">
        <f t="shared" ref="C38:C69" si="7">IF(A38="","",INDEX(inventory,MATCH(A38,food_items,0),6))</f>
        <v>EACH</v>
      </c>
      <c r="D38" s="65" t="str">
        <f t="shared" ref="D38:D69" si="8">IF(A38="","",INDEX(inventory,MATCH(A38,food_items,0),7))</f>
        <v/>
      </c>
      <c r="E38" s="41">
        <v>31</v>
      </c>
      <c r="F38" s="63" t="str">
        <f t="shared" si="4"/>
        <v/>
      </c>
    </row>
    <row r="39" spans="1:6" ht="18" customHeight="1" x14ac:dyDescent="0.2">
      <c r="A39" s="62" t="str">
        <f t="shared" si="5"/>
        <v>STICKY TOFFEE PUDDING (12)</v>
      </c>
      <c r="B39" s="62" t="str">
        <f t="shared" si="6"/>
        <v>Sweets &amp; Desserts</v>
      </c>
      <c r="C39" s="62" t="str">
        <f t="shared" si="7"/>
        <v>EACH</v>
      </c>
      <c r="D39" s="65" t="str">
        <f t="shared" si="8"/>
        <v/>
      </c>
      <c r="E39" s="41">
        <v>12</v>
      </c>
      <c r="F39" s="63" t="str">
        <f t="shared" si="4"/>
        <v/>
      </c>
    </row>
    <row r="40" spans="1:6" ht="18" customHeight="1" x14ac:dyDescent="0.2">
      <c r="A40" s="62" t="str">
        <f t="shared" si="5"/>
        <v>TOFFEE SAUCE (12)</v>
      </c>
      <c r="B40" s="62" t="str">
        <f t="shared" si="6"/>
        <v>Sweets &amp; Desserts</v>
      </c>
      <c r="C40" s="62" t="str">
        <f t="shared" si="7"/>
        <v>EACH</v>
      </c>
      <c r="D40" s="65" t="str">
        <f t="shared" si="8"/>
        <v/>
      </c>
      <c r="E40" s="41">
        <v>14</v>
      </c>
      <c r="F40" s="63" t="str">
        <f t="shared" si="4"/>
        <v/>
      </c>
    </row>
    <row r="41" spans="1:6" ht="18" customHeight="1" x14ac:dyDescent="0.2">
      <c r="A41" s="62" t="str">
        <f t="shared" si="5"/>
        <v>Toppings BUTTERSCOTCH/CHOC/RASPBERRY</v>
      </c>
      <c r="B41" s="62" t="str">
        <f t="shared" si="6"/>
        <v>Sweets &amp; Desserts</v>
      </c>
      <c r="C41" s="62" t="str">
        <f t="shared" si="7"/>
        <v>EACH</v>
      </c>
      <c r="D41" s="65" t="str">
        <f t="shared" si="8"/>
        <v/>
      </c>
      <c r="E41" s="41">
        <v>25</v>
      </c>
      <c r="F41" s="63" t="str">
        <f t="shared" si="4"/>
        <v/>
      </c>
    </row>
    <row r="42" spans="1:6" ht="18" customHeight="1" x14ac:dyDescent="0.2">
      <c r="A42" s="62" t="str">
        <f t="shared" si="5"/>
        <v>WAFFLES BELGIAN</v>
      </c>
      <c r="B42" s="62" t="str">
        <f t="shared" si="6"/>
        <v>Sweets &amp; Desserts</v>
      </c>
      <c r="C42" s="62" t="str">
        <f t="shared" si="7"/>
        <v>CASE</v>
      </c>
      <c r="D42" s="65" t="str">
        <f t="shared" si="8"/>
        <v/>
      </c>
      <c r="E42" s="41">
        <v>0.5</v>
      </c>
      <c r="F42" s="63" t="str">
        <f t="shared" si="4"/>
        <v/>
      </c>
    </row>
    <row r="43" spans="1:6" ht="18" customHeight="1" x14ac:dyDescent="0.2">
      <c r="A43" s="62" t="str">
        <f t="shared" si="5"/>
        <v>X MANS PUDDING 1X12</v>
      </c>
      <c r="B43" s="62" t="str">
        <f t="shared" si="6"/>
        <v>Sweets &amp; Desserts</v>
      </c>
      <c r="C43" s="62" t="str">
        <f t="shared" si="7"/>
        <v>EACH</v>
      </c>
      <c r="D43" s="65" t="str">
        <f t="shared" si="8"/>
        <v/>
      </c>
      <c r="E43" s="41">
        <v>12</v>
      </c>
      <c r="F43" s="63" t="str">
        <f t="shared" si="4"/>
        <v/>
      </c>
    </row>
    <row r="44" spans="1:6" ht="18" customHeight="1" x14ac:dyDescent="0.2">
      <c r="A44" s="62" t="str">
        <f t="shared" si="5"/>
        <v>APPLES GREEN</v>
      </c>
      <c r="B44" s="62" t="str">
        <f t="shared" si="6"/>
        <v>Fruit &amp; Veg</v>
      </c>
      <c r="C44" s="62" t="str">
        <f t="shared" si="7"/>
        <v>1.5KG</v>
      </c>
      <c r="D44" s="65" t="str">
        <f t="shared" si="8"/>
        <v/>
      </c>
      <c r="E44" s="41">
        <v>14</v>
      </c>
      <c r="F44" s="63" t="str">
        <f t="shared" si="4"/>
        <v/>
      </c>
    </row>
    <row r="45" spans="1:6" ht="18" customHeight="1" x14ac:dyDescent="0.2">
      <c r="A45" s="62" t="str">
        <f t="shared" si="5"/>
        <v>BANANAS</v>
      </c>
      <c r="B45" s="62" t="str">
        <f t="shared" si="6"/>
        <v>Fruit &amp; Veg</v>
      </c>
      <c r="C45" s="62" t="str">
        <f t="shared" si="7"/>
        <v>1.5KG</v>
      </c>
      <c r="D45" s="65" t="str">
        <f t="shared" si="8"/>
        <v/>
      </c>
      <c r="E45" s="41">
        <v>0.5</v>
      </c>
      <c r="F45" s="63" t="str">
        <f t="shared" si="4"/>
        <v/>
      </c>
    </row>
    <row r="46" spans="1:6" ht="18" customHeight="1" x14ac:dyDescent="0.2">
      <c r="A46" s="62" t="str">
        <f t="shared" si="5"/>
        <v>BROCCOLI 2KG</v>
      </c>
      <c r="B46" s="62" t="str">
        <f t="shared" si="6"/>
        <v>Fruit &amp; Veg</v>
      </c>
      <c r="C46" s="62" t="str">
        <f t="shared" si="7"/>
        <v>2KG</v>
      </c>
      <c r="D46" s="65" t="str">
        <f t="shared" si="8"/>
        <v/>
      </c>
      <c r="E46" s="41">
        <v>3.5</v>
      </c>
      <c r="F46" s="63" t="str">
        <f t="shared" si="4"/>
        <v/>
      </c>
    </row>
    <row r="47" spans="1:6" ht="18" customHeight="1" x14ac:dyDescent="0.2">
      <c r="A47" s="62" t="str">
        <f t="shared" si="5"/>
        <v>CARROT 2KG</v>
      </c>
      <c r="B47" s="62" t="str">
        <f t="shared" si="6"/>
        <v>Fruit &amp; Veg</v>
      </c>
      <c r="C47" s="62" t="str">
        <f t="shared" si="7"/>
        <v>2KG</v>
      </c>
      <c r="D47" s="65" t="str">
        <f t="shared" si="8"/>
        <v/>
      </c>
      <c r="E47" s="41">
        <v>4</v>
      </c>
      <c r="F47" s="63" t="str">
        <f t="shared" si="4"/>
        <v/>
      </c>
    </row>
    <row r="48" spans="1:6" ht="18" customHeight="1" x14ac:dyDescent="0.2">
      <c r="A48" s="62" t="str">
        <f t="shared" si="5"/>
        <v>CAULIFLOWER</v>
      </c>
      <c r="B48" s="62" t="str">
        <f t="shared" si="6"/>
        <v>Fruit &amp; Veg</v>
      </c>
      <c r="C48" s="62" t="str">
        <f t="shared" si="7"/>
        <v>8.5KG</v>
      </c>
      <c r="D48" s="65" t="str">
        <f t="shared" si="8"/>
        <v/>
      </c>
      <c r="E48" s="41">
        <v>0</v>
      </c>
      <c r="F48" s="63" t="str">
        <f t="shared" si="4"/>
        <v/>
      </c>
    </row>
    <row r="49" spans="1:6" ht="18" customHeight="1" x14ac:dyDescent="0.2">
      <c r="A49" s="62" t="str">
        <f t="shared" si="5"/>
        <v>CUCUMBER</v>
      </c>
      <c r="B49" s="62" t="str">
        <f t="shared" si="6"/>
        <v>Fruit &amp; Veg</v>
      </c>
      <c r="C49" s="62" t="str">
        <f t="shared" si="7"/>
        <v>EACH</v>
      </c>
      <c r="D49" s="65" t="str">
        <f t="shared" si="8"/>
        <v/>
      </c>
      <c r="E49" s="41">
        <v>4</v>
      </c>
      <c r="F49" s="63" t="str">
        <f t="shared" si="4"/>
        <v/>
      </c>
    </row>
    <row r="50" spans="1:6" ht="18" customHeight="1" x14ac:dyDescent="0.2">
      <c r="A50" s="62" t="str">
        <f t="shared" si="5"/>
        <v>EXOTIC FRUIT SALAD</v>
      </c>
      <c r="B50" s="62" t="str">
        <f t="shared" si="6"/>
        <v>Fruit &amp; Veg</v>
      </c>
      <c r="C50" s="62" t="str">
        <f t="shared" si="7"/>
        <v>1.25KG</v>
      </c>
      <c r="D50" s="65" t="str">
        <f t="shared" si="8"/>
        <v/>
      </c>
      <c r="E50" s="41">
        <v>11</v>
      </c>
      <c r="F50" s="63" t="str">
        <f t="shared" si="4"/>
        <v/>
      </c>
    </row>
    <row r="51" spans="1:6" ht="18" customHeight="1" x14ac:dyDescent="0.2">
      <c r="A51" s="62" t="str">
        <f t="shared" si="5"/>
        <v>FZ CHIPS</v>
      </c>
      <c r="B51" s="62" t="str">
        <f t="shared" si="6"/>
        <v>Fruit &amp; Veg</v>
      </c>
      <c r="C51" s="62" t="str">
        <f t="shared" si="7"/>
        <v>2.5KG</v>
      </c>
      <c r="D51" s="65" t="str">
        <f t="shared" si="8"/>
        <v/>
      </c>
      <c r="E51" s="41">
        <v>10</v>
      </c>
      <c r="F51" s="63" t="str">
        <f t="shared" si="4"/>
        <v/>
      </c>
    </row>
    <row r="52" spans="1:6" ht="18" customHeight="1" x14ac:dyDescent="0.2">
      <c r="A52" s="62" t="str">
        <f t="shared" si="5"/>
        <v>FZ MUSHROOMS BREADED (12)</v>
      </c>
      <c r="B52" s="62" t="str">
        <f t="shared" si="6"/>
        <v>Fruit &amp; Veg</v>
      </c>
      <c r="C52" s="62" t="str">
        <f t="shared" si="7"/>
        <v>1KG</v>
      </c>
      <c r="D52" s="65" t="str">
        <f t="shared" si="8"/>
        <v/>
      </c>
      <c r="E52" s="41">
        <v>9</v>
      </c>
      <c r="F52" s="63" t="str">
        <f t="shared" si="4"/>
        <v/>
      </c>
    </row>
    <row r="53" spans="1:6" ht="18" customHeight="1" x14ac:dyDescent="0.2">
      <c r="A53" s="62" t="str">
        <f t="shared" si="5"/>
        <v>FZ ONION RINGS BATTERED (10)</v>
      </c>
      <c r="B53" s="62" t="str">
        <f t="shared" si="6"/>
        <v>Fruit &amp; Veg</v>
      </c>
      <c r="C53" s="62" t="str">
        <f t="shared" si="7"/>
        <v>1KG</v>
      </c>
      <c r="D53" s="65" t="str">
        <f t="shared" si="8"/>
        <v/>
      </c>
      <c r="E53" s="41">
        <v>6</v>
      </c>
      <c r="F53" s="63" t="str">
        <f t="shared" si="4"/>
        <v/>
      </c>
    </row>
    <row r="54" spans="1:6" ht="18" customHeight="1" x14ac:dyDescent="0.2">
      <c r="A54" s="62" t="str">
        <f t="shared" si="5"/>
        <v>FZ PEAS GARDEN (6)</v>
      </c>
      <c r="B54" s="62" t="str">
        <f t="shared" si="6"/>
        <v>Fruit &amp; Veg</v>
      </c>
      <c r="C54" s="62" t="str">
        <f t="shared" si="7"/>
        <v>2LB</v>
      </c>
      <c r="D54" s="65" t="str">
        <f t="shared" si="8"/>
        <v/>
      </c>
      <c r="E54" s="41">
        <v>5</v>
      </c>
      <c r="F54" s="63" t="str">
        <f t="shared" si="4"/>
        <v/>
      </c>
    </row>
    <row r="55" spans="1:6" ht="18" customHeight="1" x14ac:dyDescent="0.2">
      <c r="A55" s="62" t="str">
        <f t="shared" si="5"/>
        <v>FZ POTATO MASHED</v>
      </c>
      <c r="B55" s="62" t="str">
        <f t="shared" si="6"/>
        <v>Fruit &amp; Veg</v>
      </c>
      <c r="C55" s="62" t="str">
        <f t="shared" si="7"/>
        <v>KILO</v>
      </c>
      <c r="D55" s="65" t="str">
        <f t="shared" si="8"/>
        <v/>
      </c>
      <c r="E55" s="41">
        <v>11.5</v>
      </c>
      <c r="F55" s="63" t="str">
        <f t="shared" si="4"/>
        <v/>
      </c>
    </row>
    <row r="56" spans="1:6" ht="18" customHeight="1" x14ac:dyDescent="0.2">
      <c r="A56" s="62" t="str">
        <f t="shared" si="5"/>
        <v>FZ POTATO ROAST</v>
      </c>
      <c r="B56" s="62" t="str">
        <f t="shared" si="6"/>
        <v>Fruit &amp; Veg</v>
      </c>
      <c r="C56" s="62" t="str">
        <f t="shared" si="7"/>
        <v>KILO</v>
      </c>
      <c r="D56" s="65" t="str">
        <f t="shared" si="8"/>
        <v/>
      </c>
      <c r="E56" s="41">
        <v>12</v>
      </c>
      <c r="F56" s="63" t="str">
        <f t="shared" si="4"/>
        <v/>
      </c>
    </row>
    <row r="57" spans="1:6" ht="18" customHeight="1" x14ac:dyDescent="0.2">
      <c r="A57" s="62" t="str">
        <f t="shared" si="5"/>
        <v>FZ POTATO SMILES</v>
      </c>
      <c r="B57" s="62" t="str">
        <f t="shared" si="6"/>
        <v>Fruit &amp; Veg</v>
      </c>
      <c r="C57" s="62" t="str">
        <f t="shared" si="7"/>
        <v>KILO</v>
      </c>
      <c r="D57" s="65" t="str">
        <f t="shared" si="8"/>
        <v/>
      </c>
      <c r="E57" s="41">
        <v>6</v>
      </c>
      <c r="F57" s="63" t="str">
        <f t="shared" si="4"/>
        <v/>
      </c>
    </row>
    <row r="58" spans="1:6" ht="18" customHeight="1" x14ac:dyDescent="0.2">
      <c r="A58" s="62" t="str">
        <f t="shared" si="5"/>
        <v>FZ POTATO WEDGES (4)</v>
      </c>
      <c r="B58" s="62" t="str">
        <f t="shared" si="6"/>
        <v>Fruit &amp; Veg</v>
      </c>
      <c r="C58" s="62" t="str">
        <f t="shared" si="7"/>
        <v>2.5KG</v>
      </c>
      <c r="D58" s="65" t="str">
        <f t="shared" si="8"/>
        <v/>
      </c>
      <c r="E58" s="41">
        <v>14</v>
      </c>
      <c r="F58" s="63" t="str">
        <f t="shared" si="4"/>
        <v/>
      </c>
    </row>
    <row r="59" spans="1:6" ht="18" customHeight="1" x14ac:dyDescent="0.2">
      <c r="A59" s="62" t="str">
        <f t="shared" si="5"/>
        <v>FZ POTATO SHELS (4)</v>
      </c>
      <c r="B59" s="62" t="str">
        <f t="shared" si="6"/>
        <v>Fruit &amp; Veg</v>
      </c>
      <c r="C59" s="62" t="str">
        <f t="shared" si="7"/>
        <v>1X200</v>
      </c>
      <c r="D59" s="65" t="str">
        <f t="shared" si="8"/>
        <v/>
      </c>
      <c r="E59" s="41">
        <v>0</v>
      </c>
      <c r="F59" s="63" t="str">
        <f t="shared" si="4"/>
        <v/>
      </c>
    </row>
    <row r="60" spans="1:6" ht="18" customHeight="1" x14ac:dyDescent="0.2">
      <c r="A60" s="62" t="str">
        <f t="shared" si="5"/>
        <v>MUSHROOMS BUTTON (2)</v>
      </c>
      <c r="B60" s="62" t="str">
        <f t="shared" si="6"/>
        <v>Fruit &amp; Veg</v>
      </c>
      <c r="C60" s="62" t="str">
        <f t="shared" si="7"/>
        <v>2.72KG</v>
      </c>
      <c r="D60" s="65" t="str">
        <f t="shared" si="8"/>
        <v/>
      </c>
      <c r="E60" s="41">
        <v>4.3</v>
      </c>
      <c r="F60" s="63" t="str">
        <f t="shared" si="4"/>
        <v/>
      </c>
    </row>
    <row r="61" spans="1:6" ht="18" customHeight="1" x14ac:dyDescent="0.2">
      <c r="A61" s="62" t="str">
        <f t="shared" si="5"/>
        <v>MUSHROOMS FLAT FIELD</v>
      </c>
      <c r="B61" s="62" t="str">
        <f t="shared" si="6"/>
        <v>Fruit &amp; Veg</v>
      </c>
      <c r="C61" s="62" t="str">
        <f t="shared" si="7"/>
        <v>2.72KG</v>
      </c>
      <c r="D61" s="65" t="str">
        <f t="shared" si="8"/>
        <v/>
      </c>
      <c r="E61" s="41">
        <v>1</v>
      </c>
      <c r="F61" s="63" t="str">
        <f t="shared" si="4"/>
        <v/>
      </c>
    </row>
    <row r="62" spans="1:6" ht="18" customHeight="1" x14ac:dyDescent="0.2">
      <c r="A62" s="62" t="str">
        <f t="shared" si="5"/>
        <v>ONIONS</v>
      </c>
      <c r="B62" s="62" t="str">
        <f t="shared" si="6"/>
        <v>Fruit &amp; Veg</v>
      </c>
      <c r="C62" s="62" t="str">
        <f t="shared" si="7"/>
        <v>2KG</v>
      </c>
      <c r="D62" s="65" t="str">
        <f t="shared" si="8"/>
        <v/>
      </c>
      <c r="E62" s="41">
        <v>0</v>
      </c>
      <c r="F62" s="63" t="str">
        <f t="shared" si="4"/>
        <v/>
      </c>
    </row>
    <row r="63" spans="1:6" ht="18" customHeight="1" x14ac:dyDescent="0.2">
      <c r="A63" s="62" t="str">
        <f t="shared" si="5"/>
        <v>PEARS</v>
      </c>
      <c r="B63" s="62" t="str">
        <f t="shared" si="6"/>
        <v>Fruit &amp; Veg</v>
      </c>
      <c r="C63" s="62" t="str">
        <f t="shared" si="7"/>
        <v>1.5KG</v>
      </c>
      <c r="D63" s="65" t="str">
        <f t="shared" si="8"/>
        <v/>
      </c>
      <c r="E63" s="41">
        <v>6</v>
      </c>
      <c r="F63" s="63" t="str">
        <f t="shared" si="4"/>
        <v/>
      </c>
    </row>
    <row r="64" spans="1:6" ht="18" customHeight="1" x14ac:dyDescent="0.2">
      <c r="A64" s="62" t="str">
        <f t="shared" si="5"/>
        <v>POTATOES JACKET</v>
      </c>
      <c r="B64" s="62" t="str">
        <f t="shared" si="6"/>
        <v>Fruit &amp; Veg</v>
      </c>
      <c r="C64" s="62" t="str">
        <f t="shared" si="7"/>
        <v>25KG</v>
      </c>
      <c r="D64" s="65" t="str">
        <f t="shared" si="8"/>
        <v/>
      </c>
      <c r="E64" s="41">
        <v>1</v>
      </c>
      <c r="F64" s="63" t="str">
        <f t="shared" si="4"/>
        <v/>
      </c>
    </row>
    <row r="65" spans="1:6" ht="18" customHeight="1" x14ac:dyDescent="0.2">
      <c r="A65" s="62" t="str">
        <f t="shared" si="5"/>
        <v>POTATOES NEW</v>
      </c>
      <c r="B65" s="62" t="str">
        <f t="shared" si="6"/>
        <v>Fruit &amp; Veg</v>
      </c>
      <c r="C65" s="62" t="str">
        <f t="shared" si="7"/>
        <v>12.5KG</v>
      </c>
      <c r="D65" s="65">
        <f t="shared" si="8"/>
        <v>0.52</v>
      </c>
      <c r="E65" s="41">
        <v>1.2</v>
      </c>
      <c r="F65" s="63">
        <f t="shared" si="4"/>
        <v>0.624</v>
      </c>
    </row>
    <row r="66" spans="1:6" ht="18" customHeight="1" x14ac:dyDescent="0.2">
      <c r="A66" s="62" t="str">
        <f t="shared" si="5"/>
        <v>SALAD MIX (12)</v>
      </c>
      <c r="B66" s="62" t="str">
        <f t="shared" si="6"/>
        <v>Fruit &amp; Veg</v>
      </c>
      <c r="C66" s="62" t="str">
        <f t="shared" si="7"/>
        <v>1X12B</v>
      </c>
      <c r="D66" s="65" t="str">
        <f t="shared" si="8"/>
        <v/>
      </c>
      <c r="E66" s="41">
        <v>4</v>
      </c>
      <c r="F66" s="63" t="str">
        <f t="shared" si="4"/>
        <v/>
      </c>
    </row>
    <row r="67" spans="1:6" ht="18" customHeight="1" x14ac:dyDescent="0.2">
      <c r="A67" s="62" t="str">
        <f t="shared" si="5"/>
        <v>TOMATOES</v>
      </c>
      <c r="B67" s="62" t="str">
        <f t="shared" si="6"/>
        <v>Fruit &amp; Veg</v>
      </c>
      <c r="C67" s="62" t="str">
        <f t="shared" si="7"/>
        <v>6KG</v>
      </c>
      <c r="D67" s="65" t="str">
        <f t="shared" si="8"/>
        <v/>
      </c>
      <c r="E67" s="41">
        <v>35</v>
      </c>
      <c r="F67" s="63" t="str">
        <f t="shared" si="4"/>
        <v/>
      </c>
    </row>
    <row r="68" spans="1:6" ht="18" customHeight="1" x14ac:dyDescent="0.2">
      <c r="A68" s="62" t="str">
        <f t="shared" si="5"/>
        <v>BUTTER PORTION (100)</v>
      </c>
      <c r="B68" s="62" t="str">
        <f t="shared" si="6"/>
        <v>Dairy</v>
      </c>
      <c r="C68" s="62" t="str">
        <f t="shared" si="7"/>
        <v>BOX</v>
      </c>
      <c r="D68" s="65" t="str">
        <f t="shared" si="8"/>
        <v/>
      </c>
      <c r="E68" s="41">
        <v>10</v>
      </c>
      <c r="F68" s="63" t="str">
        <f t="shared" si="4"/>
        <v/>
      </c>
    </row>
    <row r="69" spans="1:6" ht="18" customHeight="1" x14ac:dyDescent="0.2">
      <c r="A69" s="62" t="str">
        <f t="shared" si="5"/>
        <v>MOONRAKER BUTTER</v>
      </c>
      <c r="B69" s="62" t="str">
        <f t="shared" si="6"/>
        <v>Dairy</v>
      </c>
      <c r="C69" s="62" t="str">
        <f t="shared" si="7"/>
        <v>EACH</v>
      </c>
      <c r="D69" s="65" t="str">
        <f t="shared" si="8"/>
        <v/>
      </c>
      <c r="E69" s="41">
        <v>0</v>
      </c>
      <c r="F69" s="63" t="str">
        <f t="shared" si="4"/>
        <v/>
      </c>
    </row>
    <row r="70" spans="1:6" ht="18" customHeight="1" x14ac:dyDescent="0.2">
      <c r="A70" s="62" t="str">
        <f t="shared" ref="A70:A101" si="9">IF(ISBLANK(food_items),"",food_items)</f>
        <v>CHEESE BRIE (4)</v>
      </c>
      <c r="B70" s="62" t="str">
        <f t="shared" ref="B70:B101" si="10">IF(A70="","",INDEX(inventory,MATCH(A70,food_items,0),2))</f>
        <v>Dairy</v>
      </c>
      <c r="C70" s="62" t="str">
        <f t="shared" ref="C70:C101" si="11">IF(A70="","",INDEX(inventory,MATCH(A70,food_items,0),6))</f>
        <v>EACH</v>
      </c>
      <c r="D70" s="65" t="str">
        <f t="shared" ref="D70:D101" si="12">IF(A70="","",INDEX(inventory,MATCH(A70,food_items,0),7))</f>
        <v/>
      </c>
      <c r="E70" s="41">
        <v>2</v>
      </c>
      <c r="F70" s="63" t="str">
        <f t="shared" si="4"/>
        <v/>
      </c>
    </row>
    <row r="71" spans="1:6" ht="18" customHeight="1" x14ac:dyDescent="0.2">
      <c r="A71" s="62" t="str">
        <f t="shared" si="9"/>
        <v>CHEESE CHEDAR</v>
      </c>
      <c r="B71" s="62" t="str">
        <f t="shared" si="10"/>
        <v>Dairy</v>
      </c>
      <c r="C71" s="62" t="str">
        <f t="shared" si="11"/>
        <v>KG</v>
      </c>
      <c r="D71" s="65" t="str">
        <f t="shared" si="12"/>
        <v/>
      </c>
      <c r="E71" s="41">
        <v>5</v>
      </c>
      <c r="F71" s="63" t="str">
        <f t="shared" ref="F71:F134" si="13">IF($D71="","",$E71*$D71)</f>
        <v/>
      </c>
    </row>
    <row r="72" spans="1:6" ht="18" customHeight="1" x14ac:dyDescent="0.2">
      <c r="A72" s="62" t="str">
        <f t="shared" si="9"/>
        <v>CHEESE MOZ (10)</v>
      </c>
      <c r="B72" s="62" t="str">
        <f t="shared" si="10"/>
        <v>Dairy</v>
      </c>
      <c r="C72" s="62" t="str">
        <f t="shared" si="11"/>
        <v>1KG</v>
      </c>
      <c r="D72" s="65" t="str">
        <f t="shared" si="12"/>
        <v/>
      </c>
      <c r="E72" s="41">
        <v>9</v>
      </c>
      <c r="F72" s="63" t="str">
        <f t="shared" si="13"/>
        <v/>
      </c>
    </row>
    <row r="73" spans="1:6" ht="18" customHeight="1" x14ac:dyDescent="0.2">
      <c r="A73" s="62" t="str">
        <f t="shared" si="9"/>
        <v>CHEESE MOZ (12) BALLS MINI</v>
      </c>
      <c r="B73" s="62" t="str">
        <f t="shared" si="10"/>
        <v>Dairy</v>
      </c>
      <c r="C73" s="62" t="str">
        <f t="shared" si="11"/>
        <v>1KG</v>
      </c>
      <c r="D73" s="65" t="str">
        <f t="shared" si="12"/>
        <v/>
      </c>
      <c r="E73" s="41">
        <v>0</v>
      </c>
      <c r="F73" s="63" t="str">
        <f t="shared" si="13"/>
        <v/>
      </c>
    </row>
    <row r="74" spans="1:6" ht="18" customHeight="1" x14ac:dyDescent="0.2">
      <c r="A74" s="62" t="str">
        <f t="shared" si="9"/>
        <v>CHEESE STILTON</v>
      </c>
      <c r="B74" s="62" t="str">
        <f t="shared" si="10"/>
        <v>Dairy</v>
      </c>
      <c r="C74" s="62" t="str">
        <f t="shared" si="11"/>
        <v>EACH</v>
      </c>
      <c r="D74" s="65" t="str">
        <f t="shared" si="12"/>
        <v/>
      </c>
      <c r="E74" s="41">
        <v>4</v>
      </c>
      <c r="F74" s="63" t="str">
        <f t="shared" si="13"/>
        <v/>
      </c>
    </row>
    <row r="75" spans="1:6" ht="18" customHeight="1" x14ac:dyDescent="0.2">
      <c r="A75" s="62" t="str">
        <f t="shared" si="9"/>
        <v>CREAM AEROSOL SPRAY</v>
      </c>
      <c r="B75" s="62" t="str">
        <f t="shared" si="10"/>
        <v>Dairy</v>
      </c>
      <c r="C75" s="62" t="str">
        <f t="shared" si="11"/>
        <v>500GM</v>
      </c>
      <c r="D75" s="65" t="str">
        <f t="shared" si="12"/>
        <v/>
      </c>
      <c r="E75" s="41">
        <v>6</v>
      </c>
      <c r="F75" s="63" t="str">
        <f t="shared" si="13"/>
        <v/>
      </c>
    </row>
    <row r="76" spans="1:6" ht="18" customHeight="1" x14ac:dyDescent="0.2">
      <c r="A76" s="62" t="str">
        <f t="shared" si="9"/>
        <v>CREAM WIPPING</v>
      </c>
      <c r="B76" s="62" t="str">
        <f t="shared" si="10"/>
        <v>Dairy</v>
      </c>
      <c r="C76" s="62" t="str">
        <f t="shared" si="11"/>
        <v>LTR</v>
      </c>
      <c r="D76" s="65" t="str">
        <f t="shared" si="12"/>
        <v/>
      </c>
      <c r="E76" s="41">
        <v>5</v>
      </c>
      <c r="F76" s="63" t="str">
        <f t="shared" si="13"/>
        <v/>
      </c>
    </row>
    <row r="77" spans="1:6" ht="18" customHeight="1" x14ac:dyDescent="0.2">
      <c r="A77" s="62" t="str">
        <f t="shared" si="9"/>
        <v>EGGS (15)</v>
      </c>
      <c r="B77" s="62" t="str">
        <f t="shared" si="10"/>
        <v>Dairy</v>
      </c>
      <c r="C77" s="62" t="str">
        <f t="shared" si="11"/>
        <v>DOZEN</v>
      </c>
      <c r="D77" s="65" t="str">
        <f t="shared" si="12"/>
        <v/>
      </c>
      <c r="E77" s="41">
        <v>14.5</v>
      </c>
      <c r="F77" s="63" t="str">
        <f t="shared" si="13"/>
        <v/>
      </c>
    </row>
    <row r="78" spans="1:6" ht="18" customHeight="1" x14ac:dyDescent="0.2">
      <c r="A78" s="62" t="str">
        <f t="shared" si="9"/>
        <v>EGGS LIQUID (12)</v>
      </c>
      <c r="B78" s="62" t="str">
        <f t="shared" si="10"/>
        <v>Dairy</v>
      </c>
      <c r="C78" s="62" t="str">
        <f t="shared" si="11"/>
        <v>KILO</v>
      </c>
      <c r="D78" s="65" t="str">
        <f t="shared" si="12"/>
        <v/>
      </c>
      <c r="E78" s="41">
        <v>33</v>
      </c>
      <c r="F78" s="63" t="str">
        <f t="shared" si="13"/>
        <v/>
      </c>
    </row>
    <row r="79" spans="1:6" ht="18" customHeight="1" x14ac:dyDescent="0.2">
      <c r="A79" s="62" t="str">
        <f t="shared" si="9"/>
        <v>MILK SEMI SKIMMED/FULL</v>
      </c>
      <c r="B79" s="62" t="str">
        <f t="shared" si="10"/>
        <v>Dairy</v>
      </c>
      <c r="C79" s="62" t="str">
        <f t="shared" si="11"/>
        <v>4 PT</v>
      </c>
      <c r="D79" s="65" t="str">
        <f t="shared" si="12"/>
        <v/>
      </c>
      <c r="E79" s="41">
        <v>25.5</v>
      </c>
      <c r="F79" s="63" t="str">
        <f t="shared" si="13"/>
        <v/>
      </c>
    </row>
    <row r="80" spans="1:6" ht="18" customHeight="1" x14ac:dyDescent="0.2">
      <c r="A80" s="62" t="str">
        <f t="shared" si="9"/>
        <v>SOUR CREAM</v>
      </c>
      <c r="B80" s="62" t="str">
        <f t="shared" si="10"/>
        <v>Dairy</v>
      </c>
      <c r="C80" s="62" t="str">
        <f t="shared" si="11"/>
        <v>5LTR</v>
      </c>
      <c r="D80" s="65" t="str">
        <f t="shared" si="12"/>
        <v/>
      </c>
      <c r="E80" s="41">
        <v>1</v>
      </c>
      <c r="F80" s="63" t="str">
        <f t="shared" si="13"/>
        <v/>
      </c>
    </row>
    <row r="81" spans="1:6" ht="18" customHeight="1" x14ac:dyDescent="0.2">
      <c r="A81" s="62" t="str">
        <f t="shared" si="9"/>
        <v>SUNFLOWER PORTIONS (100)</v>
      </c>
      <c r="B81" s="62" t="str">
        <f t="shared" si="10"/>
        <v>Dairy</v>
      </c>
      <c r="C81" s="62" t="str">
        <f t="shared" si="11"/>
        <v>BOX</v>
      </c>
      <c r="D81" s="65" t="str">
        <f t="shared" si="12"/>
        <v/>
      </c>
      <c r="E81" s="41">
        <v>5</v>
      </c>
      <c r="F81" s="63" t="str">
        <f t="shared" si="13"/>
        <v/>
      </c>
    </row>
    <row r="82" spans="1:6" ht="18" customHeight="1" x14ac:dyDescent="0.2">
      <c r="A82" s="62" t="str">
        <f t="shared" si="9"/>
        <v>YOGHURT ALL</v>
      </c>
      <c r="B82" s="62" t="str">
        <f t="shared" si="10"/>
        <v>Dairy</v>
      </c>
      <c r="C82" s="62" t="str">
        <f t="shared" si="11"/>
        <v>EACH</v>
      </c>
      <c r="D82" s="65" t="str">
        <f t="shared" si="12"/>
        <v/>
      </c>
      <c r="E82" s="41">
        <v>214</v>
      </c>
      <c r="F82" s="63" t="str">
        <f t="shared" si="13"/>
        <v/>
      </c>
    </row>
    <row r="83" spans="1:6" ht="18" customHeight="1" x14ac:dyDescent="0.2">
      <c r="A83" s="62" t="str">
        <f t="shared" si="9"/>
        <v>YOGHURT&amp;CUCUMBER DIP 1KG</v>
      </c>
      <c r="B83" s="62" t="str">
        <f t="shared" si="10"/>
        <v>Dairy</v>
      </c>
      <c r="C83" s="62" t="str">
        <f t="shared" si="11"/>
        <v>1KG</v>
      </c>
      <c r="D83" s="65" t="str">
        <f t="shared" si="12"/>
        <v/>
      </c>
      <c r="E83" s="41">
        <v>1</v>
      </c>
      <c r="F83" s="63" t="str">
        <f t="shared" si="13"/>
        <v/>
      </c>
    </row>
    <row r="84" spans="1:6" ht="18" customHeight="1" x14ac:dyDescent="0.2">
      <c r="A84" s="62" t="str">
        <f t="shared" si="9"/>
        <v>BAGUETTE TEAR/SHARE WHITE</v>
      </c>
      <c r="B84" s="62" t="str">
        <f t="shared" si="10"/>
        <v>Bakery</v>
      </c>
      <c r="C84" s="62" t="str">
        <f t="shared" si="11"/>
        <v>EACH</v>
      </c>
      <c r="D84" s="65" t="str">
        <f t="shared" si="12"/>
        <v/>
      </c>
      <c r="E84" s="41">
        <v>15</v>
      </c>
      <c r="F84" s="63" t="str">
        <f t="shared" si="13"/>
        <v/>
      </c>
    </row>
    <row r="85" spans="1:6" ht="18" customHeight="1" x14ac:dyDescent="0.2">
      <c r="A85" s="62" t="str">
        <f t="shared" si="9"/>
        <v>BLOOMER BREAD (6)</v>
      </c>
      <c r="B85" s="62" t="str">
        <f t="shared" si="10"/>
        <v>Bakery</v>
      </c>
      <c r="C85" s="62" t="str">
        <f t="shared" si="11"/>
        <v>EACH</v>
      </c>
      <c r="D85" s="65" t="str">
        <f t="shared" si="12"/>
        <v/>
      </c>
      <c r="E85" s="41">
        <v>55</v>
      </c>
      <c r="F85" s="63" t="str">
        <f t="shared" si="13"/>
        <v/>
      </c>
    </row>
    <row r="86" spans="1:6" ht="18" customHeight="1" x14ac:dyDescent="0.2">
      <c r="A86" s="62" t="str">
        <f t="shared" si="9"/>
        <v>BREAD LOAF</v>
      </c>
      <c r="B86" s="62" t="str">
        <f t="shared" si="10"/>
        <v>Bakery</v>
      </c>
      <c r="C86" s="62" t="str">
        <f t="shared" si="11"/>
        <v>EACH</v>
      </c>
      <c r="D86" s="65" t="str">
        <f t="shared" si="12"/>
        <v/>
      </c>
      <c r="E86" s="41">
        <v>44</v>
      </c>
      <c r="F86" s="63" t="str">
        <f t="shared" si="13"/>
        <v/>
      </c>
    </row>
    <row r="87" spans="1:6" ht="18" customHeight="1" x14ac:dyDescent="0.2">
      <c r="A87" s="62" t="str">
        <f t="shared" si="9"/>
        <v>CROISSANTS (32)</v>
      </c>
      <c r="B87" s="62" t="str">
        <f t="shared" si="10"/>
        <v>Bakery</v>
      </c>
      <c r="C87" s="62" t="str">
        <f t="shared" si="11"/>
        <v>BOX</v>
      </c>
      <c r="D87" s="65" t="str">
        <f t="shared" si="12"/>
        <v/>
      </c>
      <c r="E87" s="41">
        <v>68</v>
      </c>
      <c r="F87" s="63" t="str">
        <f t="shared" si="13"/>
        <v/>
      </c>
    </row>
    <row r="88" spans="1:6" ht="18" customHeight="1" x14ac:dyDescent="0.2">
      <c r="A88" s="62" t="str">
        <f t="shared" si="9"/>
        <v>GARLIC BREAD SLICES (300)</v>
      </c>
      <c r="B88" s="62" t="str">
        <f t="shared" si="10"/>
        <v>Bakery</v>
      </c>
      <c r="C88" s="62" t="str">
        <f t="shared" si="11"/>
        <v>BOX</v>
      </c>
      <c r="D88" s="65" t="str">
        <f t="shared" si="12"/>
        <v/>
      </c>
      <c r="E88" s="41">
        <v>0.2</v>
      </c>
      <c r="F88" s="63" t="str">
        <f t="shared" si="13"/>
        <v/>
      </c>
    </row>
    <row r="89" spans="1:6" ht="18" customHeight="1" x14ac:dyDescent="0.2">
      <c r="A89" s="62" t="str">
        <f t="shared" si="9"/>
        <v>MINI MUFFINS</v>
      </c>
      <c r="B89" s="62" t="str">
        <f t="shared" si="10"/>
        <v>Bakery</v>
      </c>
      <c r="C89" s="62" t="str">
        <f t="shared" si="11"/>
        <v>BOX</v>
      </c>
      <c r="D89" s="65" t="str">
        <f t="shared" si="12"/>
        <v/>
      </c>
      <c r="E89" s="41">
        <v>256</v>
      </c>
      <c r="F89" s="63" t="str">
        <f t="shared" si="13"/>
        <v/>
      </c>
    </row>
    <row r="90" spans="1:6" ht="18" customHeight="1" x14ac:dyDescent="0.2">
      <c r="A90" s="62" t="str">
        <f t="shared" si="9"/>
        <v xml:space="preserve">NAAN PLAIN </v>
      </c>
      <c r="B90" s="62" t="str">
        <f t="shared" si="10"/>
        <v>Bakery</v>
      </c>
      <c r="C90" s="62" t="str">
        <f t="shared" si="11"/>
        <v>BOX</v>
      </c>
      <c r="D90" s="65" t="str">
        <f t="shared" si="12"/>
        <v/>
      </c>
      <c r="E90" s="41">
        <v>112</v>
      </c>
      <c r="F90" s="63" t="str">
        <f t="shared" si="13"/>
        <v/>
      </c>
    </row>
    <row r="91" spans="1:6" ht="18" customHeight="1" x14ac:dyDescent="0.2">
      <c r="A91" s="62" t="str">
        <f t="shared" si="9"/>
        <v>TORTILLAS 6INCH</v>
      </c>
      <c r="B91" s="62" t="str">
        <f t="shared" si="10"/>
        <v>Bakery</v>
      </c>
      <c r="C91" s="62" t="str">
        <f t="shared" si="11"/>
        <v>PACK</v>
      </c>
      <c r="D91" s="65" t="str">
        <f t="shared" si="12"/>
        <v/>
      </c>
      <c r="E91" s="41">
        <v>10</v>
      </c>
      <c r="F91" s="63" t="str">
        <f t="shared" si="13"/>
        <v/>
      </c>
    </row>
    <row r="92" spans="1:6" ht="18" customHeight="1" x14ac:dyDescent="0.2">
      <c r="A92" s="62" t="str">
        <f t="shared" si="9"/>
        <v>GARLIC GRANULES</v>
      </c>
      <c r="B92" s="62" t="str">
        <f t="shared" si="10"/>
        <v>Herbs &amp; Spices</v>
      </c>
      <c r="C92" s="62" t="str">
        <f t="shared" si="11"/>
        <v>TUB</v>
      </c>
      <c r="D92" s="65" t="str">
        <f t="shared" si="12"/>
        <v/>
      </c>
      <c r="E92" s="41">
        <v>0.4</v>
      </c>
      <c r="F92" s="63" t="str">
        <f t="shared" si="13"/>
        <v/>
      </c>
    </row>
    <row r="93" spans="1:6" ht="18" customHeight="1" x14ac:dyDescent="0.2">
      <c r="A93" s="62" t="str">
        <f t="shared" si="9"/>
        <v>MOROCAN SEASONING</v>
      </c>
      <c r="B93" s="62" t="str">
        <f t="shared" si="10"/>
        <v>Herbs &amp; Spices</v>
      </c>
      <c r="C93" s="62" t="str">
        <f t="shared" si="11"/>
        <v>350G</v>
      </c>
      <c r="D93" s="65" t="str">
        <f t="shared" si="12"/>
        <v/>
      </c>
      <c r="E93" s="41">
        <v>9.1999999999999993</v>
      </c>
      <c r="F93" s="63" t="str">
        <f t="shared" si="13"/>
        <v/>
      </c>
    </row>
    <row r="94" spans="1:6" ht="18" customHeight="1" x14ac:dyDescent="0.2">
      <c r="A94" s="62" t="str">
        <f t="shared" si="9"/>
        <v>PEPPER GROUNDS BLACK</v>
      </c>
      <c r="B94" s="62" t="str">
        <f t="shared" si="10"/>
        <v>Herbs &amp; Spices</v>
      </c>
      <c r="C94" s="62" t="str">
        <f t="shared" si="11"/>
        <v>400G</v>
      </c>
      <c r="D94" s="65" t="str">
        <f t="shared" si="12"/>
        <v/>
      </c>
      <c r="E94" s="41">
        <v>7</v>
      </c>
      <c r="F94" s="63" t="str">
        <f t="shared" si="13"/>
        <v/>
      </c>
    </row>
    <row r="95" spans="1:6" ht="18" customHeight="1" x14ac:dyDescent="0.2">
      <c r="A95" s="62" t="str">
        <f t="shared" si="9"/>
        <v>PEPPER GROUNDS WHITE</v>
      </c>
      <c r="B95" s="62" t="str">
        <f t="shared" si="10"/>
        <v>Herbs &amp; Spices</v>
      </c>
      <c r="C95" s="62" t="str">
        <f t="shared" si="11"/>
        <v>400G</v>
      </c>
      <c r="D95" s="65" t="str">
        <f t="shared" si="12"/>
        <v/>
      </c>
      <c r="E95" s="41">
        <v>6</v>
      </c>
      <c r="F95" s="63" t="str">
        <f t="shared" si="13"/>
        <v/>
      </c>
    </row>
    <row r="96" spans="1:6" ht="18" customHeight="1" x14ac:dyDescent="0.2">
      <c r="A96" s="62" t="str">
        <f t="shared" si="9"/>
        <v>PEPPERCORNS WHOLE</v>
      </c>
      <c r="B96" s="62" t="str">
        <f t="shared" si="10"/>
        <v>Herbs &amp; Spices</v>
      </c>
      <c r="C96" s="62" t="str">
        <f t="shared" si="11"/>
        <v>460G</v>
      </c>
      <c r="D96" s="65" t="str">
        <f t="shared" si="12"/>
        <v/>
      </c>
      <c r="E96" s="41">
        <v>0.2</v>
      </c>
      <c r="F96" s="63" t="str">
        <f t="shared" si="13"/>
        <v/>
      </c>
    </row>
    <row r="97" spans="1:6" ht="18" customHeight="1" x14ac:dyDescent="0.2">
      <c r="A97" s="62" t="str">
        <f t="shared" si="9"/>
        <v>SALT TABLE</v>
      </c>
      <c r="B97" s="62" t="str">
        <f t="shared" si="10"/>
        <v>Herbs &amp; Spices</v>
      </c>
      <c r="C97" s="62" t="str">
        <f t="shared" si="11"/>
        <v>6KG</v>
      </c>
      <c r="D97" s="65" t="str">
        <f t="shared" si="12"/>
        <v/>
      </c>
      <c r="E97" s="41">
        <v>2</v>
      </c>
      <c r="F97" s="63" t="str">
        <f t="shared" si="13"/>
        <v/>
      </c>
    </row>
    <row r="98" spans="1:6" ht="18" customHeight="1" x14ac:dyDescent="0.2">
      <c r="A98" s="62" t="str">
        <f t="shared" si="9"/>
        <v>THAI SEASONING</v>
      </c>
      <c r="B98" s="62" t="str">
        <f t="shared" si="10"/>
        <v>Herbs &amp; Spices</v>
      </c>
      <c r="C98" s="62" t="str">
        <f t="shared" si="11"/>
        <v>345GRM</v>
      </c>
      <c r="D98" s="65" t="str">
        <f t="shared" si="12"/>
        <v/>
      </c>
      <c r="E98" s="41">
        <v>7</v>
      </c>
      <c r="F98" s="63" t="str">
        <f t="shared" si="13"/>
        <v/>
      </c>
    </row>
    <row r="99" spans="1:6" ht="18" customHeight="1" x14ac:dyDescent="0.2">
      <c r="A99" s="62" t="str">
        <f t="shared" si="9"/>
        <v>AMB. APPLE SAUCE</v>
      </c>
      <c r="B99" s="62" t="str">
        <f t="shared" si="10"/>
        <v>Sauces &amp; Dressings</v>
      </c>
      <c r="C99" s="62" t="str">
        <f t="shared" si="11"/>
        <v>2.5LT</v>
      </c>
      <c r="D99" s="65" t="str">
        <f t="shared" si="12"/>
        <v/>
      </c>
      <c r="E99" s="41">
        <v>3</v>
      </c>
      <c r="F99" s="63" t="str">
        <f t="shared" si="13"/>
        <v/>
      </c>
    </row>
    <row r="100" spans="1:6" ht="18" customHeight="1" x14ac:dyDescent="0.2">
      <c r="A100" s="62" t="str">
        <f t="shared" si="9"/>
        <v>AMB. B-B-Q SAUCE (2)</v>
      </c>
      <c r="B100" s="62" t="str">
        <f t="shared" si="10"/>
        <v>Sauces &amp; Dressings</v>
      </c>
      <c r="C100" s="62" t="str">
        <f t="shared" si="11"/>
        <v>2.5LT</v>
      </c>
      <c r="D100" s="65" t="str">
        <f t="shared" si="12"/>
        <v/>
      </c>
      <c r="E100" s="41">
        <v>1</v>
      </c>
      <c r="F100" s="63" t="str">
        <f t="shared" si="13"/>
        <v/>
      </c>
    </row>
    <row r="101" spans="1:6" ht="18" customHeight="1" x14ac:dyDescent="0.2">
      <c r="A101" s="62" t="str">
        <f t="shared" si="9"/>
        <v>AMB. BROWN SAUCE (2)</v>
      </c>
      <c r="B101" s="62" t="str">
        <f t="shared" si="10"/>
        <v>Sauces &amp; Dressings</v>
      </c>
      <c r="C101" s="62" t="str">
        <f t="shared" si="11"/>
        <v>2.38KG</v>
      </c>
      <c r="D101" s="65" t="str">
        <f t="shared" si="12"/>
        <v/>
      </c>
      <c r="E101" s="41">
        <v>1.7</v>
      </c>
      <c r="F101" s="63" t="str">
        <f t="shared" si="13"/>
        <v/>
      </c>
    </row>
    <row r="102" spans="1:6" ht="18" customHeight="1" x14ac:dyDescent="0.2">
      <c r="A102" s="62" t="str">
        <f t="shared" ref="A102:A133" si="14">IF(ISBLANK(food_items),"",food_items)</f>
        <v>AMB. CEASAR DRESSING</v>
      </c>
      <c r="B102" s="62" t="str">
        <f t="shared" ref="B102:B133" si="15">IF(A102="","",INDEX(inventory,MATCH(A102,food_items,0),2))</f>
        <v>Sauces &amp; Dressings</v>
      </c>
      <c r="C102" s="62" t="str">
        <f t="shared" ref="C102:C133" si="16">IF(A102="","",INDEX(inventory,MATCH(A102,food_items,0),6))</f>
        <v>2.5LT</v>
      </c>
      <c r="D102" s="65" t="str">
        <f t="shared" ref="D102:D133" si="17">IF(A102="","",INDEX(inventory,MATCH(A102,food_items,0),7))</f>
        <v/>
      </c>
      <c r="E102" s="41">
        <v>1</v>
      </c>
      <c r="F102" s="63" t="str">
        <f t="shared" si="13"/>
        <v/>
      </c>
    </row>
    <row r="103" spans="1:6" ht="18" customHeight="1" x14ac:dyDescent="0.2">
      <c r="A103" s="62" t="str">
        <f t="shared" si="14"/>
        <v>AMB CRANBERRY SAUCE</v>
      </c>
      <c r="B103" s="62" t="str">
        <f t="shared" si="15"/>
        <v>Sauces &amp; Dressings</v>
      </c>
      <c r="C103" s="62" t="str">
        <f t="shared" si="16"/>
        <v>1.38KG</v>
      </c>
      <c r="D103" s="65" t="str">
        <f t="shared" si="17"/>
        <v/>
      </c>
      <c r="E103" s="41">
        <v>1</v>
      </c>
      <c r="F103" s="63" t="str">
        <f t="shared" si="13"/>
        <v/>
      </c>
    </row>
    <row r="104" spans="1:6" ht="18" customHeight="1" x14ac:dyDescent="0.2">
      <c r="A104" s="62" t="str">
        <f t="shared" si="14"/>
        <v>AMB. MAYONNAISE (2)</v>
      </c>
      <c r="B104" s="62" t="str">
        <f t="shared" si="15"/>
        <v>Sauces &amp; Dressings</v>
      </c>
      <c r="C104" s="62" t="str">
        <f t="shared" si="16"/>
        <v>2.5LT</v>
      </c>
      <c r="D104" s="65" t="str">
        <f t="shared" si="17"/>
        <v/>
      </c>
      <c r="E104" s="41">
        <v>1.2</v>
      </c>
      <c r="F104" s="63" t="str">
        <f t="shared" si="13"/>
        <v/>
      </c>
    </row>
    <row r="105" spans="1:6" ht="18" customHeight="1" x14ac:dyDescent="0.2">
      <c r="A105" s="62" t="str">
        <f t="shared" si="14"/>
        <v>AMB MUSTARD AND ONION DRESSING</v>
      </c>
      <c r="B105" s="62" t="str">
        <f t="shared" si="15"/>
        <v>Sauces &amp; Dressings</v>
      </c>
      <c r="C105" s="62" t="str">
        <f t="shared" si="16"/>
        <v>2.5LTR</v>
      </c>
      <c r="D105" s="65" t="str">
        <f t="shared" si="17"/>
        <v/>
      </c>
      <c r="E105" s="41">
        <v>2</v>
      </c>
      <c r="F105" s="63" t="str">
        <f t="shared" si="13"/>
        <v/>
      </c>
    </row>
    <row r="106" spans="1:6" ht="18" customHeight="1" x14ac:dyDescent="0.2">
      <c r="A106" s="62" t="str">
        <f t="shared" si="14"/>
        <v>AMB. MUSTARD ENGLISH</v>
      </c>
      <c r="B106" s="62" t="str">
        <f t="shared" si="15"/>
        <v>Sauces &amp; Dressings</v>
      </c>
      <c r="C106" s="62" t="str">
        <f t="shared" si="16"/>
        <v>2.5 LT</v>
      </c>
      <c r="D106" s="65" t="str">
        <f t="shared" si="17"/>
        <v/>
      </c>
      <c r="E106" s="41">
        <v>1</v>
      </c>
      <c r="F106" s="63" t="str">
        <f t="shared" si="13"/>
        <v/>
      </c>
    </row>
    <row r="107" spans="1:6" ht="18" customHeight="1" x14ac:dyDescent="0.2">
      <c r="A107" s="62" t="str">
        <f t="shared" si="14"/>
        <v>AMB. MUSTARD FRENCH</v>
      </c>
      <c r="B107" s="62" t="str">
        <f t="shared" si="15"/>
        <v>Sauces &amp; Dressings</v>
      </c>
      <c r="C107" s="62" t="str">
        <f t="shared" si="16"/>
        <v>2.5LT</v>
      </c>
      <c r="D107" s="65" t="str">
        <f t="shared" si="17"/>
        <v/>
      </c>
      <c r="E107" s="41">
        <v>2</v>
      </c>
      <c r="F107" s="63" t="str">
        <f t="shared" si="13"/>
        <v/>
      </c>
    </row>
    <row r="108" spans="1:6" ht="18" customHeight="1" x14ac:dyDescent="0.2">
      <c r="A108" s="62" t="str">
        <f t="shared" si="14"/>
        <v>AMB. PRAWN COCKTAIL SAUCE (2)</v>
      </c>
      <c r="B108" s="62" t="str">
        <f t="shared" si="15"/>
        <v>Sauces &amp; Dressings</v>
      </c>
      <c r="C108" s="62" t="str">
        <f t="shared" si="16"/>
        <v>2.5LTR</v>
      </c>
      <c r="D108" s="65" t="str">
        <f t="shared" si="17"/>
        <v/>
      </c>
      <c r="E108" s="41">
        <v>1.5</v>
      </c>
      <c r="F108" s="63" t="str">
        <f t="shared" si="13"/>
        <v/>
      </c>
    </row>
    <row r="109" spans="1:6" ht="18" customHeight="1" x14ac:dyDescent="0.2">
      <c r="A109" s="62" t="str">
        <f t="shared" si="14"/>
        <v>AMB. RANCH DRESSING</v>
      </c>
      <c r="B109" s="62" t="str">
        <f t="shared" si="15"/>
        <v>Sauces &amp; Dressings</v>
      </c>
      <c r="C109" s="62" t="str">
        <f t="shared" si="16"/>
        <v>2.5LTR</v>
      </c>
      <c r="D109" s="65" t="str">
        <f t="shared" si="17"/>
        <v/>
      </c>
      <c r="E109" s="41">
        <v>1</v>
      </c>
      <c r="F109" s="63" t="str">
        <f t="shared" si="13"/>
        <v/>
      </c>
    </row>
    <row r="110" spans="1:6" ht="18" customHeight="1" x14ac:dyDescent="0.2">
      <c r="A110" s="62" t="str">
        <f t="shared" si="14"/>
        <v>AMB. SALSA DIP (4)</v>
      </c>
      <c r="B110" s="62" t="str">
        <f t="shared" si="15"/>
        <v>Sauces &amp; Dressings</v>
      </c>
      <c r="C110" s="62" t="str">
        <f t="shared" si="16"/>
        <v>2.3KG</v>
      </c>
      <c r="D110" s="65" t="str">
        <f t="shared" si="17"/>
        <v/>
      </c>
      <c r="E110" s="41">
        <v>4</v>
      </c>
      <c r="F110" s="63" t="str">
        <f t="shared" si="13"/>
        <v/>
      </c>
    </row>
    <row r="111" spans="1:6" ht="18" customHeight="1" x14ac:dyDescent="0.2">
      <c r="A111" s="62" t="str">
        <f t="shared" si="14"/>
        <v>AMB SWEET CHILLI</v>
      </c>
      <c r="B111" s="62" t="str">
        <f t="shared" si="15"/>
        <v>Sauces &amp; Dressings</v>
      </c>
      <c r="C111" s="62" t="str">
        <f t="shared" si="16"/>
        <v>2.5LTR</v>
      </c>
      <c r="D111" s="65" t="str">
        <f t="shared" si="17"/>
        <v/>
      </c>
      <c r="E111" s="41">
        <v>0.7</v>
      </c>
      <c r="F111" s="63" t="str">
        <f t="shared" si="13"/>
        <v/>
      </c>
    </row>
    <row r="112" spans="1:6" ht="18" customHeight="1" x14ac:dyDescent="0.2">
      <c r="A112" s="62" t="str">
        <f t="shared" si="14"/>
        <v>AMD. TARTARE SAUCE</v>
      </c>
      <c r="B112" s="62" t="str">
        <f t="shared" si="15"/>
        <v>Sauces &amp; Dressings</v>
      </c>
      <c r="C112" s="62" t="str">
        <f t="shared" si="16"/>
        <v>2.5LTR</v>
      </c>
      <c r="D112" s="65" t="str">
        <f t="shared" si="17"/>
        <v/>
      </c>
      <c r="E112" s="41">
        <v>2.4</v>
      </c>
      <c r="F112" s="63" t="str">
        <f t="shared" si="13"/>
        <v/>
      </c>
    </row>
    <row r="113" spans="1:6" ht="18" customHeight="1" x14ac:dyDescent="0.2">
      <c r="A113" s="62" t="str">
        <f t="shared" si="14"/>
        <v>AMB. TOMATO KETCHUP</v>
      </c>
      <c r="B113" s="62" t="str">
        <f t="shared" si="15"/>
        <v>Sauces &amp; Dressings</v>
      </c>
      <c r="C113" s="62" t="str">
        <f t="shared" si="16"/>
        <v>2.5LTR</v>
      </c>
      <c r="D113" s="65" t="str">
        <f t="shared" si="17"/>
        <v/>
      </c>
      <c r="E113" s="41">
        <v>3.2</v>
      </c>
      <c r="F113" s="63" t="str">
        <f t="shared" si="13"/>
        <v/>
      </c>
    </row>
    <row r="114" spans="1:6" ht="18" customHeight="1" x14ac:dyDescent="0.2">
      <c r="A114" s="62" t="str">
        <f t="shared" si="14"/>
        <v>FRZ BERNAISE (24)</v>
      </c>
      <c r="B114" s="62" t="str">
        <f t="shared" si="15"/>
        <v>Sauces &amp; Dressings</v>
      </c>
      <c r="C114" s="62" t="str">
        <f t="shared" si="16"/>
        <v>EACH</v>
      </c>
      <c r="D114" s="65" t="str">
        <f t="shared" si="17"/>
        <v/>
      </c>
      <c r="E114" s="41">
        <v>18</v>
      </c>
      <c r="F114" s="63" t="str">
        <f t="shared" si="13"/>
        <v/>
      </c>
    </row>
    <row r="115" spans="1:6" ht="18" customHeight="1" x14ac:dyDescent="0.2">
      <c r="A115" s="62" t="str">
        <f t="shared" si="14"/>
        <v>FRZ BRANDY</v>
      </c>
      <c r="B115" s="62" t="str">
        <f t="shared" si="15"/>
        <v>Sauces &amp; Dressings</v>
      </c>
      <c r="C115" s="62" t="str">
        <f t="shared" si="16"/>
        <v>EACH</v>
      </c>
      <c r="D115" s="65" t="str">
        <f t="shared" si="17"/>
        <v/>
      </c>
      <c r="E115" s="41">
        <v>20</v>
      </c>
      <c r="F115" s="63" t="str">
        <f t="shared" si="13"/>
        <v/>
      </c>
    </row>
    <row r="116" spans="1:6" ht="18" customHeight="1" x14ac:dyDescent="0.2">
      <c r="A116" s="62" t="str">
        <f t="shared" si="14"/>
        <v>FRZ DIANE SAUCE (50)</v>
      </c>
      <c r="B116" s="62" t="str">
        <f t="shared" si="15"/>
        <v>Sauces &amp; Dressings</v>
      </c>
      <c r="C116" s="62" t="str">
        <f t="shared" si="16"/>
        <v>EACH</v>
      </c>
      <c r="D116" s="65" t="str">
        <f t="shared" si="17"/>
        <v/>
      </c>
      <c r="E116" s="41">
        <v>14</v>
      </c>
      <c r="F116" s="63" t="str">
        <f t="shared" si="13"/>
        <v/>
      </c>
    </row>
    <row r="117" spans="1:6" ht="18" customHeight="1" x14ac:dyDescent="0.2">
      <c r="A117" s="62" t="str">
        <f t="shared" si="14"/>
        <v>FRZ RED WINE/ROSEMARY</v>
      </c>
      <c r="B117" s="62" t="str">
        <f t="shared" si="15"/>
        <v>Sauces &amp; Dressings</v>
      </c>
      <c r="C117" s="62" t="str">
        <f t="shared" si="16"/>
        <v>EACH</v>
      </c>
      <c r="D117" s="65" t="str">
        <f t="shared" si="17"/>
        <v/>
      </c>
      <c r="E117" s="41">
        <v>60</v>
      </c>
      <c r="F117" s="63" t="str">
        <f t="shared" si="13"/>
        <v/>
      </c>
    </row>
    <row r="118" spans="1:6" ht="18" customHeight="1" x14ac:dyDescent="0.2">
      <c r="A118" s="62" t="str">
        <f t="shared" si="14"/>
        <v>SACHET BROWN SAUCE</v>
      </c>
      <c r="B118" s="62" t="str">
        <f t="shared" si="15"/>
        <v>Sauces &amp; Dressings</v>
      </c>
      <c r="C118" s="62" t="str">
        <f t="shared" si="16"/>
        <v>BOX</v>
      </c>
      <c r="D118" s="65" t="str">
        <f t="shared" si="17"/>
        <v/>
      </c>
      <c r="E118" s="41">
        <v>2</v>
      </c>
      <c r="F118" s="63" t="str">
        <f t="shared" si="13"/>
        <v/>
      </c>
    </row>
    <row r="119" spans="1:6" ht="18" customHeight="1" x14ac:dyDescent="0.2">
      <c r="A119" s="62" t="str">
        <f t="shared" si="14"/>
        <v>SACHET MUSTARD</v>
      </c>
      <c r="B119" s="62" t="str">
        <f t="shared" si="15"/>
        <v>Sauces &amp; Dressings</v>
      </c>
      <c r="C119" s="62" t="str">
        <f t="shared" si="16"/>
        <v>300'S</v>
      </c>
      <c r="D119" s="65" t="str">
        <f t="shared" si="17"/>
        <v/>
      </c>
      <c r="E119" s="41">
        <v>2</v>
      </c>
      <c r="F119" s="63" t="str">
        <f t="shared" si="13"/>
        <v/>
      </c>
    </row>
    <row r="120" spans="1:6" ht="18" customHeight="1" x14ac:dyDescent="0.2">
      <c r="A120" s="62" t="str">
        <f t="shared" si="14"/>
        <v>SACHET TOMATO KETCHUP</v>
      </c>
      <c r="B120" s="62" t="str">
        <f t="shared" si="15"/>
        <v>Sauces &amp; Dressings</v>
      </c>
      <c r="C120" s="62" t="str">
        <f t="shared" si="16"/>
        <v>200'S</v>
      </c>
      <c r="D120" s="65" t="str">
        <f t="shared" si="17"/>
        <v/>
      </c>
      <c r="E120" s="41">
        <v>5</v>
      </c>
      <c r="F120" s="63" t="str">
        <f t="shared" si="13"/>
        <v/>
      </c>
    </row>
    <row r="121" spans="1:6" ht="18" customHeight="1" x14ac:dyDescent="0.2">
      <c r="A121" s="62" t="str">
        <f t="shared" si="14"/>
        <v>BEV COSTA MOCHA ITALIAN</v>
      </c>
      <c r="B121" s="62" t="str">
        <f t="shared" si="15"/>
        <v>Dry Food</v>
      </c>
      <c r="C121" s="62" t="str">
        <f t="shared" si="16"/>
        <v>KILO</v>
      </c>
      <c r="D121" s="65" t="str">
        <f t="shared" si="17"/>
        <v/>
      </c>
      <c r="E121" s="41">
        <v>7</v>
      </c>
      <c r="F121" s="63" t="str">
        <f t="shared" si="13"/>
        <v/>
      </c>
    </row>
    <row r="122" spans="1:6" ht="18" customHeight="1" x14ac:dyDescent="0.2">
      <c r="A122" s="62" t="str">
        <f t="shared" si="14"/>
        <v>BEV COFFEE TI BLEND</v>
      </c>
      <c r="B122" s="62" t="str">
        <f t="shared" si="15"/>
        <v>Dry Food</v>
      </c>
      <c r="C122" s="62" t="str">
        <f t="shared" si="16"/>
        <v>60GM</v>
      </c>
      <c r="D122" s="65" t="str">
        <f t="shared" si="17"/>
        <v/>
      </c>
      <c r="E122" s="41">
        <v>300</v>
      </c>
      <c r="F122" s="63" t="str">
        <f t="shared" si="13"/>
        <v/>
      </c>
    </row>
    <row r="123" spans="1:6" ht="18" customHeight="1" x14ac:dyDescent="0.2">
      <c r="A123" s="62" t="str">
        <f t="shared" si="14"/>
        <v>BEV CON GOLD SACHETS</v>
      </c>
      <c r="B123" s="62" t="str">
        <f t="shared" si="15"/>
        <v>Dry Food</v>
      </c>
      <c r="C123" s="62" t="str">
        <f t="shared" si="16"/>
        <v>300GR</v>
      </c>
      <c r="D123" s="65" t="str">
        <f t="shared" si="17"/>
        <v/>
      </c>
      <c r="E123" s="41">
        <v>4</v>
      </c>
      <c r="F123" s="63" t="str">
        <f t="shared" si="13"/>
        <v/>
      </c>
    </row>
    <row r="124" spans="1:6" ht="18" customHeight="1" x14ac:dyDescent="0.2">
      <c r="A124" s="62" t="str">
        <f t="shared" si="14"/>
        <v>BEV. DOUWE EGGBERTS</v>
      </c>
      <c r="B124" s="62" t="str">
        <f t="shared" si="15"/>
        <v>Dry Food</v>
      </c>
      <c r="C124" s="62" t="str">
        <f t="shared" si="16"/>
        <v>2LTR</v>
      </c>
      <c r="D124" s="65" t="str">
        <f t="shared" si="17"/>
        <v/>
      </c>
      <c r="E124" s="41">
        <v>0.5</v>
      </c>
      <c r="F124" s="63" t="str">
        <f t="shared" si="13"/>
        <v/>
      </c>
    </row>
    <row r="125" spans="1:6" ht="18" customHeight="1" x14ac:dyDescent="0.2">
      <c r="A125" s="62" t="str">
        <f t="shared" si="14"/>
        <v>BEV. TEA BAGS</v>
      </c>
      <c r="B125" s="62" t="str">
        <f t="shared" si="15"/>
        <v>Dry Food</v>
      </c>
      <c r="C125" s="62" t="str">
        <f t="shared" si="16"/>
        <v>X1100</v>
      </c>
      <c r="D125" s="65" t="str">
        <f t="shared" si="17"/>
        <v/>
      </c>
      <c r="E125" s="41">
        <v>5.5</v>
      </c>
      <c r="F125" s="63" t="str">
        <f t="shared" si="13"/>
        <v/>
      </c>
    </row>
    <row r="126" spans="1:6" ht="18" customHeight="1" x14ac:dyDescent="0.2">
      <c r="A126" s="62" t="str">
        <f t="shared" si="14"/>
        <v>BISCUITS FOR CHEESE</v>
      </c>
      <c r="B126" s="62" t="str">
        <f t="shared" si="15"/>
        <v>Dry Food</v>
      </c>
      <c r="C126" s="62" t="str">
        <f t="shared" si="16"/>
        <v>1KG</v>
      </c>
      <c r="D126" s="65" t="str">
        <f t="shared" si="17"/>
        <v/>
      </c>
      <c r="E126" s="41">
        <v>2</v>
      </c>
      <c r="F126" s="63" t="str">
        <f t="shared" si="13"/>
        <v/>
      </c>
    </row>
    <row r="127" spans="1:6" ht="18" customHeight="1" x14ac:dyDescent="0.2">
      <c r="A127" s="62" t="str">
        <f t="shared" si="14"/>
        <v>BISTO GRANULES</v>
      </c>
      <c r="B127" s="62" t="str">
        <f t="shared" si="15"/>
        <v>Dry Food</v>
      </c>
      <c r="C127" s="62" t="str">
        <f t="shared" si="16"/>
        <v>2KG</v>
      </c>
      <c r="D127" s="65" t="str">
        <f t="shared" si="17"/>
        <v/>
      </c>
      <c r="E127" s="41">
        <v>1.5</v>
      </c>
      <c r="F127" s="63" t="str">
        <f t="shared" si="13"/>
        <v/>
      </c>
    </row>
    <row r="128" spans="1:6" ht="18" customHeight="1" x14ac:dyDescent="0.2">
      <c r="A128" s="62" t="str">
        <f t="shared" si="14"/>
        <v>CEREAL KELLOGS (32)</v>
      </c>
      <c r="B128" s="62" t="str">
        <f t="shared" si="15"/>
        <v>Dry Food</v>
      </c>
      <c r="C128" s="62" t="str">
        <f t="shared" si="16"/>
        <v>45G</v>
      </c>
      <c r="D128" s="65" t="str">
        <f t="shared" si="17"/>
        <v/>
      </c>
      <c r="E128" s="41">
        <v>704</v>
      </c>
      <c r="F128" s="63" t="str">
        <f t="shared" si="13"/>
        <v/>
      </c>
    </row>
    <row r="129" spans="1:6" ht="18" customHeight="1" x14ac:dyDescent="0.2">
      <c r="A129" s="62" t="str">
        <f t="shared" si="14"/>
        <v>CEREAL MUSELI (50)</v>
      </c>
      <c r="B129" s="62" t="str">
        <f t="shared" si="15"/>
        <v>Dry Food</v>
      </c>
      <c r="C129" s="62" t="str">
        <f t="shared" si="16"/>
        <v>41g</v>
      </c>
      <c r="D129" s="65" t="str">
        <f t="shared" si="17"/>
        <v/>
      </c>
      <c r="E129" s="41">
        <v>95</v>
      </c>
      <c r="F129" s="63" t="str">
        <f t="shared" si="13"/>
        <v/>
      </c>
    </row>
    <row r="130" spans="1:6" ht="18" customHeight="1" x14ac:dyDescent="0.2">
      <c r="A130" s="62" t="str">
        <f t="shared" si="14"/>
        <v>CEREAL WEETABIX (50)</v>
      </c>
      <c r="B130" s="62" t="str">
        <f t="shared" si="15"/>
        <v>Dry Food</v>
      </c>
      <c r="C130" s="62" t="str">
        <f t="shared" si="16"/>
        <v>X2</v>
      </c>
      <c r="D130" s="65" t="str">
        <f t="shared" si="17"/>
        <v/>
      </c>
      <c r="E130" s="41">
        <v>118</v>
      </c>
      <c r="F130" s="63" t="str">
        <f t="shared" si="13"/>
        <v/>
      </c>
    </row>
    <row r="131" spans="1:6" ht="18" customHeight="1" x14ac:dyDescent="0.2">
      <c r="A131" s="62" t="str">
        <f t="shared" si="14"/>
        <v>CHEESE TWIST</v>
      </c>
      <c r="B131" s="62" t="str">
        <f t="shared" si="15"/>
        <v>Dry Food</v>
      </c>
      <c r="C131" s="62" t="str">
        <f t="shared" si="16"/>
        <v>125GRM</v>
      </c>
      <c r="D131" s="65" t="str">
        <f t="shared" si="17"/>
        <v/>
      </c>
      <c r="E131" s="41">
        <v>9.5</v>
      </c>
      <c r="F131" s="63" t="str">
        <f t="shared" si="13"/>
        <v/>
      </c>
    </row>
    <row r="132" spans="1:6" ht="18" customHeight="1" x14ac:dyDescent="0.2">
      <c r="A132" s="62" t="str">
        <f t="shared" si="14"/>
        <v>CHERRIES COCKTAIL</v>
      </c>
      <c r="B132" s="62" t="str">
        <f t="shared" si="15"/>
        <v>Dry Food</v>
      </c>
      <c r="C132" s="62" t="str">
        <f t="shared" si="16"/>
        <v>320GRM</v>
      </c>
      <c r="D132" s="65" t="str">
        <f t="shared" si="17"/>
        <v/>
      </c>
      <c r="E132" s="41">
        <v>6</v>
      </c>
      <c r="F132" s="63" t="str">
        <f t="shared" si="13"/>
        <v/>
      </c>
    </row>
    <row r="133" spans="1:6" ht="18" customHeight="1" x14ac:dyDescent="0.2">
      <c r="A133" s="62" t="str">
        <f t="shared" si="14"/>
        <v>HONEY PORTION (100)</v>
      </c>
      <c r="B133" s="62" t="str">
        <f t="shared" si="15"/>
        <v>Dry Food</v>
      </c>
      <c r="C133" s="62" t="str">
        <f t="shared" si="16"/>
        <v>BOX</v>
      </c>
      <c r="D133" s="65" t="str">
        <f t="shared" si="17"/>
        <v/>
      </c>
      <c r="E133" s="41">
        <v>1</v>
      </c>
      <c r="F133" s="63" t="str">
        <f t="shared" si="13"/>
        <v/>
      </c>
    </row>
    <row r="134" spans="1:6" ht="18" customHeight="1" x14ac:dyDescent="0.2">
      <c r="A134" s="62" t="str">
        <f t="shared" ref="A134:A160" si="18">IF(ISBLANK(food_items),"",food_items)</f>
        <v>JAM PORTION (100)</v>
      </c>
      <c r="B134" s="62" t="str">
        <f t="shared" ref="B134:B160" si="19">IF(A134="","",INDEX(inventory,MATCH(A134,food_items,0),2))</f>
        <v>Dry Food</v>
      </c>
      <c r="C134" s="62" t="str">
        <f t="shared" ref="C134:C160" si="20">IF(A134="","",INDEX(inventory,MATCH(A134,food_items,0),6))</f>
        <v>BOX</v>
      </c>
      <c r="D134" s="65" t="str">
        <f t="shared" ref="D134:D160" si="21">IF(A134="","",INDEX(inventory,MATCH(A134,food_items,0),7))</f>
        <v/>
      </c>
      <c r="E134" s="41">
        <v>3</v>
      </c>
      <c r="F134" s="63" t="str">
        <f t="shared" si="13"/>
        <v/>
      </c>
    </row>
    <row r="135" spans="1:6" ht="18" customHeight="1" x14ac:dyDescent="0.2">
      <c r="A135" s="62" t="str">
        <f t="shared" si="18"/>
        <v xml:space="preserve">JAM/HONEY </v>
      </c>
      <c r="B135" s="62" t="str">
        <f t="shared" si="19"/>
        <v>Dry Food</v>
      </c>
      <c r="C135" s="62" t="str">
        <f t="shared" si="20"/>
        <v>JAR</v>
      </c>
      <c r="D135" s="65" t="str">
        <f t="shared" si="21"/>
        <v/>
      </c>
      <c r="E135" s="41">
        <v>15</v>
      </c>
      <c r="F135" s="63" t="str">
        <f t="shared" ref="F135:F160" si="22">IF($D135="","",$E135*$D135)</f>
        <v/>
      </c>
    </row>
    <row r="136" spans="1:6" ht="18" customHeight="1" x14ac:dyDescent="0.2">
      <c r="A136" s="62" t="str">
        <f t="shared" si="18"/>
        <v>JUICE APPLE</v>
      </c>
      <c r="B136" s="62" t="str">
        <f t="shared" si="19"/>
        <v>Dry Food</v>
      </c>
      <c r="C136" s="62" t="str">
        <f t="shared" si="20"/>
        <v>1LTR</v>
      </c>
      <c r="D136" s="65" t="str">
        <f t="shared" si="21"/>
        <v/>
      </c>
      <c r="E136" s="41">
        <v>31</v>
      </c>
      <c r="F136" s="63" t="str">
        <f t="shared" si="22"/>
        <v/>
      </c>
    </row>
    <row r="137" spans="1:6" ht="18" customHeight="1" x14ac:dyDescent="0.2">
      <c r="A137" s="62" t="str">
        <f t="shared" si="18"/>
        <v>JUICE ORANGE</v>
      </c>
      <c r="B137" s="62" t="str">
        <f t="shared" si="19"/>
        <v>Dry Food</v>
      </c>
      <c r="C137" s="62" t="str">
        <f t="shared" si="20"/>
        <v>1LTR</v>
      </c>
      <c r="D137" s="65" t="str">
        <f t="shared" si="21"/>
        <v/>
      </c>
      <c r="E137" s="41">
        <v>72</v>
      </c>
      <c r="F137" s="63" t="str">
        <f t="shared" si="22"/>
        <v/>
      </c>
    </row>
    <row r="138" spans="1:6" ht="18" customHeight="1" x14ac:dyDescent="0.2">
      <c r="A138" s="62" t="str">
        <f t="shared" si="18"/>
        <v>MARMALADE (100)</v>
      </c>
      <c r="B138" s="62" t="str">
        <f t="shared" si="19"/>
        <v>Dry Food</v>
      </c>
      <c r="C138" s="62" t="str">
        <f t="shared" si="20"/>
        <v>BOX</v>
      </c>
      <c r="D138" s="65" t="str">
        <f t="shared" si="21"/>
        <v/>
      </c>
      <c r="E138" s="41">
        <v>5</v>
      </c>
      <c r="F138" s="63" t="str">
        <f t="shared" si="22"/>
        <v/>
      </c>
    </row>
    <row r="139" spans="1:6" ht="18" customHeight="1" x14ac:dyDescent="0.2">
      <c r="A139" s="62" t="str">
        <f t="shared" si="18"/>
        <v>MARMITE (100)</v>
      </c>
      <c r="B139" s="62" t="str">
        <f t="shared" si="19"/>
        <v>Dry Food</v>
      </c>
      <c r="C139" s="62" t="str">
        <f t="shared" si="20"/>
        <v>BOX</v>
      </c>
      <c r="D139" s="65" t="str">
        <f t="shared" si="21"/>
        <v/>
      </c>
      <c r="E139" s="41">
        <v>2.5</v>
      </c>
      <c r="F139" s="63" t="str">
        <f t="shared" si="22"/>
        <v/>
      </c>
    </row>
    <row r="140" spans="1:6" ht="18" customHeight="1" x14ac:dyDescent="0.2">
      <c r="A140" s="62" t="str">
        <f t="shared" si="18"/>
        <v>OIL SUMMER HARVEST</v>
      </c>
      <c r="B140" s="62" t="str">
        <f t="shared" si="19"/>
        <v>Dry Food</v>
      </c>
      <c r="C140" s="62" t="str">
        <f t="shared" si="20"/>
        <v>15LTR</v>
      </c>
      <c r="D140" s="65" t="str">
        <f t="shared" si="21"/>
        <v/>
      </c>
      <c r="E140" s="41">
        <v>0.5</v>
      </c>
      <c r="F140" s="63" t="str">
        <f t="shared" si="22"/>
        <v/>
      </c>
    </row>
    <row r="141" spans="1:6" ht="18" customHeight="1" x14ac:dyDescent="0.2">
      <c r="A141" s="62" t="str">
        <f t="shared" si="18"/>
        <v>OIL WESSON</v>
      </c>
      <c r="B141" s="62" t="str">
        <f t="shared" si="19"/>
        <v>Dry Food</v>
      </c>
      <c r="C141" s="62" t="str">
        <f t="shared" si="20"/>
        <v>5LTR</v>
      </c>
      <c r="D141" s="65" t="str">
        <f t="shared" si="21"/>
        <v/>
      </c>
      <c r="E141" s="41">
        <v>1</v>
      </c>
      <c r="F141" s="63" t="str">
        <f t="shared" si="22"/>
        <v/>
      </c>
    </row>
    <row r="142" spans="1:6" ht="18" customHeight="1" x14ac:dyDescent="0.2">
      <c r="A142" s="62" t="str">
        <f t="shared" si="18"/>
        <v>PASTA RIGATONI</v>
      </c>
      <c r="B142" s="62" t="str">
        <f t="shared" si="19"/>
        <v>Dry Food</v>
      </c>
      <c r="C142" s="62" t="str">
        <f t="shared" si="20"/>
        <v>5KG</v>
      </c>
      <c r="D142" s="65" t="str">
        <f t="shared" si="21"/>
        <v/>
      </c>
      <c r="E142" s="41">
        <v>0.9</v>
      </c>
      <c r="F142" s="63" t="str">
        <f t="shared" si="22"/>
        <v/>
      </c>
    </row>
    <row r="143" spans="1:6" ht="18" customHeight="1" x14ac:dyDescent="0.2">
      <c r="A143" s="62" t="str">
        <f t="shared" si="18"/>
        <v>PASTA SPAGHETTI</v>
      </c>
      <c r="B143" s="62" t="str">
        <f t="shared" si="19"/>
        <v>Dry Food</v>
      </c>
      <c r="C143" s="62" t="str">
        <f t="shared" si="20"/>
        <v>3KG</v>
      </c>
      <c r="D143" s="65" t="str">
        <f t="shared" si="21"/>
        <v/>
      </c>
      <c r="E143" s="41">
        <v>1</v>
      </c>
      <c r="F143" s="63" t="str">
        <f t="shared" si="22"/>
        <v/>
      </c>
    </row>
    <row r="144" spans="1:6" ht="18" customHeight="1" x14ac:dyDescent="0.2">
      <c r="A144" s="62" t="str">
        <f t="shared" si="18"/>
        <v>RICE COCONUT</v>
      </c>
      <c r="B144" s="62" t="str">
        <f t="shared" si="19"/>
        <v>Dry Food</v>
      </c>
      <c r="C144" s="62" t="str">
        <f t="shared" si="20"/>
        <v>EACH</v>
      </c>
      <c r="D144" s="65" t="str">
        <f t="shared" si="21"/>
        <v/>
      </c>
      <c r="E144" s="41">
        <v>6</v>
      </c>
      <c r="F144" s="63" t="str">
        <f t="shared" si="22"/>
        <v/>
      </c>
    </row>
    <row r="145" spans="1:6" ht="18" customHeight="1" x14ac:dyDescent="0.2">
      <c r="A145" s="62" t="str">
        <f t="shared" si="18"/>
        <v>RICE GOLDEN</v>
      </c>
      <c r="B145" s="62" t="str">
        <f t="shared" si="19"/>
        <v>Dry Food</v>
      </c>
      <c r="C145" s="62" t="str">
        <f t="shared" si="20"/>
        <v>EACH</v>
      </c>
      <c r="D145" s="65" t="str">
        <f t="shared" si="21"/>
        <v/>
      </c>
      <c r="E145" s="41">
        <v>4</v>
      </c>
      <c r="F145" s="63" t="str">
        <f t="shared" si="22"/>
        <v/>
      </c>
    </row>
    <row r="146" spans="1:6" ht="18" customHeight="1" x14ac:dyDescent="0.2">
      <c r="A146" s="62" t="str">
        <f t="shared" si="18"/>
        <v>RICE TILDA</v>
      </c>
      <c r="B146" s="62" t="str">
        <f t="shared" si="19"/>
        <v>Dry Food</v>
      </c>
      <c r="C146" s="62" t="str">
        <f t="shared" si="20"/>
        <v>5KG</v>
      </c>
      <c r="D146" s="65" t="str">
        <f t="shared" si="21"/>
        <v/>
      </c>
      <c r="E146" s="41">
        <v>0.5</v>
      </c>
      <c r="F146" s="63" t="str">
        <f t="shared" si="22"/>
        <v/>
      </c>
    </row>
    <row r="147" spans="1:6" ht="18" customHeight="1" x14ac:dyDescent="0.2">
      <c r="A147" s="62" t="str">
        <f t="shared" si="18"/>
        <v>SUGAR GRANULATED (15)</v>
      </c>
      <c r="B147" s="62" t="str">
        <f t="shared" si="19"/>
        <v>Dry Food</v>
      </c>
      <c r="C147" s="62" t="str">
        <f t="shared" si="20"/>
        <v>1KG</v>
      </c>
      <c r="D147" s="65" t="str">
        <f t="shared" si="21"/>
        <v/>
      </c>
      <c r="E147" s="41">
        <v>3</v>
      </c>
      <c r="F147" s="63" t="str">
        <f t="shared" si="22"/>
        <v/>
      </c>
    </row>
    <row r="148" spans="1:6" ht="18" customHeight="1" x14ac:dyDescent="0.2">
      <c r="A148" s="62" t="str">
        <f t="shared" si="18"/>
        <v>SUGAR ICING</v>
      </c>
      <c r="B148" s="62" t="str">
        <f t="shared" si="19"/>
        <v>Dry Food</v>
      </c>
      <c r="C148" s="62" t="str">
        <f t="shared" si="20"/>
        <v>500G</v>
      </c>
      <c r="D148" s="65" t="str">
        <f t="shared" si="21"/>
        <v/>
      </c>
      <c r="E148" s="41">
        <v>9</v>
      </c>
      <c r="F148" s="63" t="str">
        <f t="shared" si="22"/>
        <v/>
      </c>
    </row>
    <row r="149" spans="1:6" ht="18" customHeight="1" x14ac:dyDescent="0.2">
      <c r="A149" s="62" t="str">
        <f t="shared" si="18"/>
        <v>TIN BAKED BEANS</v>
      </c>
      <c r="B149" s="62" t="str">
        <f t="shared" si="19"/>
        <v>Dry Food</v>
      </c>
      <c r="C149" s="62" t="str">
        <f t="shared" si="20"/>
        <v>840G</v>
      </c>
      <c r="D149" s="65" t="str">
        <f t="shared" si="21"/>
        <v/>
      </c>
      <c r="E149" s="41">
        <v>31.5</v>
      </c>
      <c r="F149" s="63" t="str">
        <f t="shared" si="22"/>
        <v/>
      </c>
    </row>
    <row r="150" spans="1:6" ht="18" customHeight="1" x14ac:dyDescent="0.2">
      <c r="A150" s="62" t="str">
        <f t="shared" si="18"/>
        <v>TIN PINEAPPLE RINGS</v>
      </c>
      <c r="B150" s="62" t="str">
        <f t="shared" si="19"/>
        <v>Dry Food</v>
      </c>
      <c r="C150" s="62" t="str">
        <f t="shared" si="20"/>
        <v>822g</v>
      </c>
      <c r="D150" s="65" t="str">
        <f t="shared" si="21"/>
        <v/>
      </c>
      <c r="E150" s="41">
        <v>8</v>
      </c>
      <c r="F150" s="63" t="str">
        <f t="shared" si="22"/>
        <v/>
      </c>
    </row>
    <row r="151" spans="1:6" ht="18" customHeight="1" x14ac:dyDescent="0.2">
      <c r="A151" s="62" t="str">
        <f t="shared" si="18"/>
        <v>TORTILLA CHIPS</v>
      </c>
      <c r="B151" s="62" t="str">
        <f t="shared" si="19"/>
        <v>Dry Food</v>
      </c>
      <c r="C151" s="62" t="str">
        <f t="shared" si="20"/>
        <v>BAG</v>
      </c>
      <c r="D151" s="65" t="str">
        <f t="shared" si="21"/>
        <v/>
      </c>
      <c r="E151" s="41">
        <v>20.3</v>
      </c>
      <c r="F151" s="63" t="str">
        <f t="shared" si="22"/>
        <v/>
      </c>
    </row>
    <row r="152" spans="1:6" ht="18" customHeight="1" x14ac:dyDescent="0.2">
      <c r="A152" s="62" t="str">
        <f t="shared" si="18"/>
        <v>VINEGAR BALSAMIC</v>
      </c>
      <c r="B152" s="62" t="str">
        <f t="shared" si="19"/>
        <v>Dry Food</v>
      </c>
      <c r="C152" s="62" t="str">
        <f t="shared" si="20"/>
        <v>500ML</v>
      </c>
      <c r="D152" s="65" t="str">
        <f t="shared" si="21"/>
        <v/>
      </c>
      <c r="E152" s="41">
        <v>2.6</v>
      </c>
      <c r="F152" s="63" t="str">
        <f t="shared" si="22"/>
        <v/>
      </c>
    </row>
    <row r="153" spans="1:6" ht="18" customHeight="1" x14ac:dyDescent="0.2">
      <c r="A153" s="62" t="str">
        <f t="shared" si="18"/>
        <v>VINEGAR MALT</v>
      </c>
      <c r="B153" s="62" t="str">
        <f t="shared" si="19"/>
        <v>Dry Food</v>
      </c>
      <c r="C153" s="62" t="str">
        <f t="shared" si="20"/>
        <v>EACH</v>
      </c>
      <c r="D153" s="65" t="str">
        <f t="shared" si="21"/>
        <v/>
      </c>
      <c r="E153" s="41">
        <v>0.4</v>
      </c>
      <c r="F153" s="63" t="str">
        <f t="shared" si="22"/>
        <v/>
      </c>
    </row>
    <row r="154" spans="1:6" ht="18" customHeight="1" x14ac:dyDescent="0.2">
      <c r="A154" s="62" t="str">
        <f t="shared" si="18"/>
        <v>W CRISPS</v>
      </c>
      <c r="B154" s="62" t="str">
        <f t="shared" si="19"/>
        <v>Dry Food</v>
      </c>
      <c r="C154" s="62" t="str">
        <f t="shared" si="20"/>
        <v>BAG</v>
      </c>
      <c r="D154" s="65" t="str">
        <f t="shared" si="21"/>
        <v/>
      </c>
      <c r="E154" s="41">
        <v>123</v>
      </c>
      <c r="F154" s="63" t="str">
        <f t="shared" si="22"/>
        <v/>
      </c>
    </row>
    <row r="155" spans="1:6" ht="18" customHeight="1" x14ac:dyDescent="0.2">
      <c r="A155" s="62" t="str">
        <f t="shared" si="18"/>
        <v>W NUTS DRY ROASTED</v>
      </c>
      <c r="B155" s="62" t="str">
        <f t="shared" si="19"/>
        <v>Dry Food</v>
      </c>
      <c r="C155" s="62" t="str">
        <f t="shared" si="20"/>
        <v>PACK</v>
      </c>
      <c r="D155" s="65" t="str">
        <f t="shared" si="21"/>
        <v/>
      </c>
      <c r="E155" s="41">
        <v>44</v>
      </c>
      <c r="F155" s="63" t="str">
        <f t="shared" si="22"/>
        <v/>
      </c>
    </row>
    <row r="156" spans="1:6" ht="18" customHeight="1" x14ac:dyDescent="0.2">
      <c r="A156" s="62" t="str">
        <f t="shared" si="18"/>
        <v>W NUTS SALTED</v>
      </c>
      <c r="B156" s="62" t="str">
        <f t="shared" si="19"/>
        <v>Dry Food</v>
      </c>
      <c r="C156" s="62" t="str">
        <f t="shared" si="20"/>
        <v>PACK</v>
      </c>
      <c r="D156" s="65" t="str">
        <f t="shared" si="21"/>
        <v/>
      </c>
      <c r="E156" s="41">
        <v>76</v>
      </c>
      <c r="F156" s="63" t="str">
        <f t="shared" si="22"/>
        <v/>
      </c>
    </row>
    <row r="157" spans="1:6" ht="18" customHeight="1" x14ac:dyDescent="0.2">
      <c r="A157" s="62" t="str">
        <f t="shared" si="18"/>
        <v>W QUAVERS</v>
      </c>
      <c r="B157" s="62" t="str">
        <f t="shared" si="19"/>
        <v>Dry Food</v>
      </c>
      <c r="C157" s="62" t="str">
        <f t="shared" si="20"/>
        <v>BAG</v>
      </c>
      <c r="D157" s="65" t="str">
        <f t="shared" si="21"/>
        <v/>
      </c>
      <c r="E157" s="41">
        <v>2</v>
      </c>
      <c r="F157" s="63" t="str">
        <f t="shared" si="22"/>
        <v/>
      </c>
    </row>
    <row r="158" spans="1:6" ht="18" customHeight="1" x14ac:dyDescent="0.2">
      <c r="A158" s="62" t="str">
        <f t="shared" si="18"/>
        <v>W SENSATION</v>
      </c>
      <c r="B158" s="62" t="str">
        <f t="shared" si="19"/>
        <v>Dry Food</v>
      </c>
      <c r="C158" s="62" t="str">
        <f t="shared" si="20"/>
        <v>BAG</v>
      </c>
      <c r="D158" s="65" t="str">
        <f t="shared" si="21"/>
        <v/>
      </c>
      <c r="E158" s="41">
        <v>29</v>
      </c>
      <c r="F158" s="63" t="str">
        <f t="shared" si="22"/>
        <v/>
      </c>
    </row>
    <row r="159" spans="1:6" ht="18" customHeight="1" x14ac:dyDescent="0.2">
      <c r="A159" s="62" t="str">
        <f t="shared" si="18"/>
        <v>W SQUARES</v>
      </c>
      <c r="B159" s="62" t="str">
        <f t="shared" si="19"/>
        <v>Dry Food</v>
      </c>
      <c r="C159" s="62" t="str">
        <f t="shared" si="20"/>
        <v>BAG</v>
      </c>
      <c r="D159" s="65" t="str">
        <f t="shared" si="21"/>
        <v/>
      </c>
      <c r="E159" s="41">
        <v>10</v>
      </c>
      <c r="F159" s="63" t="str">
        <f t="shared" si="22"/>
        <v/>
      </c>
    </row>
    <row r="160" spans="1:6" ht="18" customHeight="1" x14ac:dyDescent="0.2">
      <c r="A160" s="62" t="str">
        <f t="shared" si="18"/>
        <v>WORCESTER</v>
      </c>
      <c r="B160" s="62" t="str">
        <f t="shared" si="19"/>
        <v>Dry Food</v>
      </c>
      <c r="C160" s="62" t="str">
        <f t="shared" si="20"/>
        <v>300ML</v>
      </c>
      <c r="D160" s="65" t="str">
        <f t="shared" si="21"/>
        <v/>
      </c>
      <c r="E160" s="41">
        <v>1</v>
      </c>
      <c r="F160" s="63" t="str">
        <f t="shared" si="22"/>
        <v/>
      </c>
    </row>
    <row r="161" spans="1:6" ht="18" customHeight="1" x14ac:dyDescent="0.2">
      <c r="A161" s="62"/>
      <c r="B161" s="62"/>
      <c r="C161" s="62"/>
      <c r="D161" s="63"/>
      <c r="E161" s="64"/>
      <c r="F161" s="63"/>
    </row>
  </sheetData>
  <phoneticPr fontId="0" type="noConversion"/>
  <printOptions horizontalCentered="1"/>
  <pageMargins left="0.19685039370078741" right="0.19685039370078741" top="0.19685039370078741" bottom="0.31496062992125984" header="0.51181102362204722" footer="0.11811023622047245"/>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showGridLines="0" workbookViewId="0">
      <selection activeCell="B165" sqref="B165"/>
    </sheetView>
  </sheetViews>
  <sheetFormatPr defaultRowHeight="18" customHeight="1" x14ac:dyDescent="0.2"/>
  <cols>
    <col min="1" max="1" width="44.85546875" style="26" customWidth="1"/>
    <col min="2" max="2" width="20.7109375" style="26" customWidth="1"/>
    <col min="3" max="3" width="12.42578125" style="26" customWidth="1"/>
    <col min="4" max="4" width="9.5703125" style="23" customWidth="1"/>
    <col min="5" max="5" width="12.42578125" style="24" customWidth="1"/>
    <col min="6" max="6" width="12.42578125" style="24" hidden="1" customWidth="1"/>
    <col min="7" max="7" width="12.42578125" style="24" customWidth="1"/>
    <col min="8" max="8" width="12.42578125" style="24" hidden="1" customWidth="1"/>
    <col min="9" max="9" width="12.42578125" style="24" customWidth="1"/>
    <col min="10" max="10" width="12.42578125" style="24" hidden="1" customWidth="1"/>
    <col min="11" max="11" width="12.42578125" style="24" customWidth="1"/>
    <col min="12" max="12" width="12.42578125" style="24" hidden="1" customWidth="1"/>
    <col min="13" max="13" width="12.42578125" style="24" customWidth="1"/>
    <col min="14" max="14" width="12.42578125" style="24" hidden="1" customWidth="1"/>
    <col min="15" max="15" width="13.140625" style="23" customWidth="1"/>
    <col min="16" max="16" width="12.42578125" style="22" customWidth="1"/>
    <col min="17" max="16384" width="9.140625" style="21"/>
  </cols>
  <sheetData>
    <row r="1" spans="1:16" s="2" customFormat="1" ht="35.1" customHeight="1" x14ac:dyDescent="0.2">
      <c r="A1" s="107" t="s">
        <v>221</v>
      </c>
      <c r="B1" s="107"/>
      <c r="C1" s="107"/>
      <c r="D1" s="108"/>
      <c r="E1" s="109"/>
      <c r="F1" s="109"/>
      <c r="G1" s="109"/>
      <c r="H1" s="109"/>
      <c r="I1" s="109"/>
      <c r="J1" s="109"/>
      <c r="K1" s="109"/>
      <c r="L1" s="109"/>
      <c r="M1" s="109"/>
      <c r="N1" s="109"/>
      <c r="O1" s="107"/>
    </row>
    <row r="2" spans="1:16" ht="18" customHeight="1" x14ac:dyDescent="0.2">
      <c r="O2" s="106" t="str">
        <f ca="1">"© "&amp;YEAR(TODAY())&amp;" Spreadsheet123 LTD. All rights reserved"</f>
        <v>© 2017 Spreadsheet123 LTD. All rights reserved</v>
      </c>
    </row>
    <row r="4" spans="1:16" s="19" customFormat="1" ht="41.25" customHeight="1" x14ac:dyDescent="0.2">
      <c r="A4" s="57" t="s">
        <v>223</v>
      </c>
      <c r="B4" s="57" t="s">
        <v>244</v>
      </c>
      <c r="C4" s="58" t="s">
        <v>0</v>
      </c>
      <c r="D4" s="59" t="s">
        <v>233</v>
      </c>
      <c r="E4" s="60" t="s">
        <v>253</v>
      </c>
      <c r="F4" s="60" t="str">
        <f>E4&amp;" PURCHASE VALUE"</f>
        <v>WEEK 1 PURCHASE VALUE</v>
      </c>
      <c r="G4" s="60" t="s">
        <v>254</v>
      </c>
      <c r="H4" s="60" t="str">
        <f>G4&amp;" PURCHASE VALUE"</f>
        <v>WEEK 2 PURCHASE VALUE</v>
      </c>
      <c r="I4" s="60" t="s">
        <v>255</v>
      </c>
      <c r="J4" s="60" t="str">
        <f>I4&amp;" PURCHASE VALUE"</f>
        <v>WEEK 3 PURCHASE VALUE</v>
      </c>
      <c r="K4" s="60" t="s">
        <v>256</v>
      </c>
      <c r="L4" s="60" t="str">
        <f>K4&amp;" PURCHASE VALUE"</f>
        <v>WEEK 4 PURCHASE VALUE</v>
      </c>
      <c r="M4" s="60" t="s">
        <v>257</v>
      </c>
      <c r="N4" s="60" t="str">
        <f>M4&amp;" PURCHASE VALUE"</f>
        <v>WEEK 5 PURCHASE VALUE</v>
      </c>
      <c r="O4" s="61" t="s">
        <v>258</v>
      </c>
      <c r="P4" s="20"/>
    </row>
    <row r="5" spans="1:16" ht="18" customHeight="1" x14ac:dyDescent="0.2">
      <c r="A5" s="62"/>
      <c r="B5" s="62"/>
      <c r="C5" s="62"/>
      <c r="D5" s="63"/>
      <c r="E5" s="64"/>
      <c r="F5" s="64"/>
      <c r="G5" s="64"/>
      <c r="H5" s="64"/>
      <c r="I5" s="64"/>
      <c r="J5" s="64"/>
      <c r="K5" s="64"/>
      <c r="L5" s="64"/>
      <c r="M5" s="64"/>
      <c r="N5" s="64"/>
      <c r="O5" s="63"/>
    </row>
    <row r="6" spans="1:16" ht="18" customHeight="1" x14ac:dyDescent="0.2">
      <c r="A6" s="62" t="str">
        <f t="shared" ref="A6:A69" si="0">IF(ISBLANK(food_items),"",food_items)</f>
        <v>COD FILLETS (24)</v>
      </c>
      <c r="B6" s="62" t="str">
        <f>IF(A6="","",INDEX(inventory,MATCH(A6,food_items,0),2))</f>
        <v>Fish</v>
      </c>
      <c r="C6" s="62" t="str">
        <f t="shared" ref="C6:C69" si="1">IF(A6="","",INDEX(inventory,MATCH(A6,food_items,0),6))</f>
        <v>EACH</v>
      </c>
      <c r="D6" s="65">
        <f t="shared" ref="D6:D69" si="2">IF(A6="","",INDEX(inventory,MATCH(A6,food_items,0),7))</f>
        <v>0.81</v>
      </c>
      <c r="E6" s="41">
        <v>2</v>
      </c>
      <c r="F6" s="24">
        <f>IF($D6="","",$E6*$D6)</f>
        <v>1.62</v>
      </c>
      <c r="G6" s="41">
        <v>4</v>
      </c>
      <c r="H6" s="24">
        <f>IF($D6="","",$G6*$D6)</f>
        <v>3.24</v>
      </c>
      <c r="I6" s="41">
        <v>2</v>
      </c>
      <c r="J6" s="24">
        <f>IF($D6="","",$I6*$D6)</f>
        <v>1.62</v>
      </c>
      <c r="K6" s="41">
        <v>2</v>
      </c>
      <c r="L6" s="24">
        <f>IF($D6="","",$K6*$D6)</f>
        <v>1.62</v>
      </c>
      <c r="M6" s="41"/>
      <c r="N6" s="24" t="str">
        <f t="shared" ref="N6:N37" si="3">IF(OR(period=4,$D6=""),"",$M6*$D6)</f>
        <v/>
      </c>
      <c r="O6" s="63">
        <f>IF($D6="","",SUM(F6,H6,J6,L6,N6))</f>
        <v>8.1000000000000014</v>
      </c>
    </row>
    <row r="7" spans="1:16" ht="18" customHeight="1" x14ac:dyDescent="0.2">
      <c r="A7" s="62" t="str">
        <f t="shared" si="0"/>
        <v>GOLDEN TIDDLERS</v>
      </c>
      <c r="B7" s="62" t="str">
        <f t="shared" ref="B7:B69" si="4">IF(A7="","",INDEX(inventory,MATCH(A7,food_items,0),2))</f>
        <v>Fish</v>
      </c>
      <c r="C7" s="62" t="str">
        <f t="shared" si="1"/>
        <v>5Kg</v>
      </c>
      <c r="D7" s="65">
        <f t="shared" si="2"/>
        <v>16.63</v>
      </c>
      <c r="E7" s="41">
        <v>0.7</v>
      </c>
      <c r="F7" s="24">
        <f t="shared" ref="F7:F70" si="5">IF($D7="","",$E7*$D7)</f>
        <v>11.640999999999998</v>
      </c>
      <c r="G7" s="41">
        <v>0</v>
      </c>
      <c r="H7" s="24">
        <f t="shared" ref="H7:H70" si="6">IF($D7="","",$G7*$D7)</f>
        <v>0</v>
      </c>
      <c r="I7" s="41">
        <v>1</v>
      </c>
      <c r="J7" s="24">
        <f t="shared" ref="J7:J70" si="7">IF($D7="","",$I7*$D7)</f>
        <v>16.63</v>
      </c>
      <c r="K7" s="41">
        <v>1</v>
      </c>
      <c r="L7" s="24">
        <f t="shared" ref="L7:L70" si="8">IF($D7="","",$K7*$D7)</f>
        <v>16.63</v>
      </c>
      <c r="M7" s="41"/>
      <c r="N7" s="24" t="str">
        <f t="shared" si="3"/>
        <v/>
      </c>
      <c r="O7" s="63">
        <f t="shared" ref="O7:O70" si="9">IF($D7="","",SUM(F7,H7,J7,L7,N7))</f>
        <v>44.900999999999996</v>
      </c>
    </row>
    <row r="8" spans="1:16" ht="18" customHeight="1" x14ac:dyDescent="0.2">
      <c r="A8" s="62" t="str">
        <f t="shared" si="0"/>
        <v>PRAWNS COOKED &amp; PEELED (20)</v>
      </c>
      <c r="B8" s="62" t="str">
        <f t="shared" si="4"/>
        <v>Fish</v>
      </c>
      <c r="C8" s="62" t="str">
        <f t="shared" si="1"/>
        <v>500Gm</v>
      </c>
      <c r="D8" s="65">
        <f t="shared" si="2"/>
        <v>2</v>
      </c>
      <c r="E8" s="41">
        <v>10</v>
      </c>
      <c r="F8" s="24">
        <f t="shared" si="5"/>
        <v>20</v>
      </c>
      <c r="G8" s="41">
        <v>5</v>
      </c>
      <c r="H8" s="24">
        <f t="shared" si="6"/>
        <v>10</v>
      </c>
      <c r="I8" s="41">
        <v>10</v>
      </c>
      <c r="J8" s="24">
        <f t="shared" si="7"/>
        <v>20</v>
      </c>
      <c r="K8" s="41">
        <v>0</v>
      </c>
      <c r="L8" s="24">
        <f t="shared" si="8"/>
        <v>0</v>
      </c>
      <c r="M8" s="41"/>
      <c r="N8" s="24" t="str">
        <f t="shared" si="3"/>
        <v/>
      </c>
      <c r="O8" s="63">
        <f t="shared" si="9"/>
        <v>50</v>
      </c>
    </row>
    <row r="9" spans="1:16" ht="18" customHeight="1" x14ac:dyDescent="0.2">
      <c r="A9" s="62" t="str">
        <f t="shared" si="0"/>
        <v>SALMON FILLET SKINLESS (30)</v>
      </c>
      <c r="B9" s="62" t="str">
        <f t="shared" si="4"/>
        <v>Fish</v>
      </c>
      <c r="C9" s="62" t="str">
        <f t="shared" si="1"/>
        <v>EACH</v>
      </c>
      <c r="D9" s="65">
        <f t="shared" si="2"/>
        <v>1.04</v>
      </c>
      <c r="E9" s="41">
        <v>0</v>
      </c>
      <c r="F9" s="24">
        <f t="shared" si="5"/>
        <v>0</v>
      </c>
      <c r="G9" s="41">
        <v>0</v>
      </c>
      <c r="H9" s="24">
        <f t="shared" si="6"/>
        <v>0</v>
      </c>
      <c r="I9" s="41">
        <v>25</v>
      </c>
      <c r="J9" s="24">
        <f t="shared" si="7"/>
        <v>26</v>
      </c>
      <c r="K9" s="41">
        <v>0</v>
      </c>
      <c r="L9" s="24">
        <f t="shared" si="8"/>
        <v>0</v>
      </c>
      <c r="M9" s="41"/>
      <c r="N9" s="24" t="str">
        <f t="shared" si="3"/>
        <v/>
      </c>
      <c r="O9" s="63">
        <f t="shared" si="9"/>
        <v>26</v>
      </c>
    </row>
    <row r="10" spans="1:16" ht="18" customHeight="1" x14ac:dyDescent="0.2">
      <c r="A10" s="62" t="str">
        <f t="shared" si="0"/>
        <v>SCAMPI BREADED (10)</v>
      </c>
      <c r="B10" s="62" t="str">
        <f t="shared" si="4"/>
        <v>Fish</v>
      </c>
      <c r="C10" s="62" t="str">
        <f t="shared" si="1"/>
        <v>1Kg</v>
      </c>
      <c r="D10" s="65">
        <f t="shared" si="2"/>
        <v>4.9000000000000004</v>
      </c>
      <c r="E10" s="41">
        <v>12.5</v>
      </c>
      <c r="F10" s="24">
        <f t="shared" si="5"/>
        <v>61.250000000000007</v>
      </c>
      <c r="G10" s="41">
        <v>25</v>
      </c>
      <c r="H10" s="24">
        <f t="shared" si="6"/>
        <v>122.50000000000001</v>
      </c>
      <c r="I10" s="41">
        <v>0</v>
      </c>
      <c r="J10" s="24">
        <f t="shared" si="7"/>
        <v>0</v>
      </c>
      <c r="K10" s="41"/>
      <c r="L10" s="24">
        <f t="shared" si="8"/>
        <v>0</v>
      </c>
      <c r="M10" s="41"/>
      <c r="N10" s="24" t="str">
        <f t="shared" si="3"/>
        <v/>
      </c>
      <c r="O10" s="63">
        <f t="shared" si="9"/>
        <v>183.75000000000003</v>
      </c>
    </row>
    <row r="11" spans="1:16" ht="18" customHeight="1" x14ac:dyDescent="0.2">
      <c r="A11" s="62" t="str">
        <f t="shared" si="0"/>
        <v>BACON UNSMOKED BACK (4)</v>
      </c>
      <c r="B11" s="62" t="str">
        <f t="shared" si="4"/>
        <v>Meat</v>
      </c>
      <c r="C11" s="62" t="str">
        <f t="shared" si="1"/>
        <v>2.26KG</v>
      </c>
      <c r="D11" s="65">
        <f t="shared" si="2"/>
        <v>5.97</v>
      </c>
      <c r="E11" s="41">
        <v>9.6999999999999993</v>
      </c>
      <c r="F11" s="24">
        <f t="shared" si="5"/>
        <v>57.908999999999992</v>
      </c>
      <c r="G11" s="41">
        <v>9</v>
      </c>
      <c r="H11" s="24">
        <f t="shared" si="6"/>
        <v>53.73</v>
      </c>
      <c r="I11" s="41">
        <v>5</v>
      </c>
      <c r="J11" s="24">
        <f t="shared" si="7"/>
        <v>29.849999999999998</v>
      </c>
      <c r="K11" s="41">
        <v>1</v>
      </c>
      <c r="L11" s="24">
        <f t="shared" si="8"/>
        <v>5.97</v>
      </c>
      <c r="M11" s="41"/>
      <c r="N11" s="24" t="str">
        <f t="shared" si="3"/>
        <v/>
      </c>
      <c r="O11" s="63">
        <f t="shared" si="9"/>
        <v>147.45899999999997</v>
      </c>
    </row>
    <row r="12" spans="1:16" ht="18" customHeight="1" x14ac:dyDescent="0.2">
      <c r="A12" s="62" t="str">
        <f t="shared" si="0"/>
        <v>BURGERS 4OZ (48)</v>
      </c>
      <c r="B12" s="62" t="str">
        <f t="shared" si="4"/>
        <v>Meat</v>
      </c>
      <c r="C12" s="62" t="str">
        <f t="shared" si="1"/>
        <v>EACH</v>
      </c>
      <c r="D12" s="65">
        <f t="shared" si="2"/>
        <v>0.24</v>
      </c>
      <c r="E12" s="41">
        <v>62</v>
      </c>
      <c r="F12" s="24">
        <f t="shared" si="5"/>
        <v>14.879999999999999</v>
      </c>
      <c r="G12" s="41">
        <v>0</v>
      </c>
      <c r="H12" s="24">
        <f t="shared" si="6"/>
        <v>0</v>
      </c>
      <c r="I12" s="41">
        <v>0</v>
      </c>
      <c r="J12" s="24">
        <f t="shared" si="7"/>
        <v>0</v>
      </c>
      <c r="K12" s="41"/>
      <c r="L12" s="24">
        <f t="shared" si="8"/>
        <v>0</v>
      </c>
      <c r="M12" s="41"/>
      <c r="N12" s="24" t="str">
        <f t="shared" si="3"/>
        <v/>
      </c>
      <c r="O12" s="63">
        <f t="shared" si="9"/>
        <v>14.879999999999999</v>
      </c>
    </row>
    <row r="13" spans="1:16" ht="18" customHeight="1" x14ac:dyDescent="0.2">
      <c r="A13" s="62" t="str">
        <f t="shared" si="0"/>
        <v>CHICKEN DOUBLE BREAST 185G</v>
      </c>
      <c r="B13" s="62" t="str">
        <f t="shared" si="4"/>
        <v>Meat</v>
      </c>
      <c r="C13" s="62" t="str">
        <f t="shared" si="1"/>
        <v>EACH</v>
      </c>
      <c r="D13" s="65">
        <f t="shared" si="2"/>
        <v>1.1493333333333333</v>
      </c>
      <c r="E13" s="41">
        <v>66</v>
      </c>
      <c r="F13" s="24">
        <f t="shared" si="5"/>
        <v>75.855999999999995</v>
      </c>
      <c r="G13" s="41">
        <v>0</v>
      </c>
      <c r="H13" s="24">
        <f t="shared" si="6"/>
        <v>0</v>
      </c>
      <c r="I13" s="41">
        <v>0</v>
      </c>
      <c r="J13" s="24">
        <f t="shared" si="7"/>
        <v>0</v>
      </c>
      <c r="K13" s="41"/>
      <c r="L13" s="24">
        <f t="shared" si="8"/>
        <v>0</v>
      </c>
      <c r="M13" s="41"/>
      <c r="N13" s="24" t="str">
        <f t="shared" si="3"/>
        <v/>
      </c>
      <c r="O13" s="63">
        <f t="shared" si="9"/>
        <v>75.855999999999995</v>
      </c>
    </row>
    <row r="14" spans="1:16" ht="18" customHeight="1" x14ac:dyDescent="0.2">
      <c r="A14" s="62" t="str">
        <f t="shared" si="0"/>
        <v>CHICKEN PAKORA</v>
      </c>
      <c r="B14" s="62" t="str">
        <f t="shared" si="4"/>
        <v>Meat</v>
      </c>
      <c r="C14" s="62" t="str">
        <f t="shared" si="1"/>
        <v>BAG</v>
      </c>
      <c r="D14" s="65" t="str">
        <f t="shared" si="2"/>
        <v/>
      </c>
      <c r="E14" s="41">
        <v>1</v>
      </c>
      <c r="F14" s="24" t="str">
        <f t="shared" si="5"/>
        <v/>
      </c>
      <c r="G14" s="41"/>
      <c r="H14" s="24" t="str">
        <f t="shared" si="6"/>
        <v/>
      </c>
      <c r="I14" s="41"/>
      <c r="J14" s="24" t="str">
        <f t="shared" si="7"/>
        <v/>
      </c>
      <c r="K14" s="41"/>
      <c r="L14" s="24" t="str">
        <f t="shared" si="8"/>
        <v/>
      </c>
      <c r="M14" s="41"/>
      <c r="N14" s="24" t="str">
        <f t="shared" si="3"/>
        <v/>
      </c>
      <c r="O14" s="63" t="str">
        <f t="shared" si="9"/>
        <v/>
      </c>
    </row>
    <row r="15" spans="1:16" ht="18" customHeight="1" x14ac:dyDescent="0.2">
      <c r="A15" s="62" t="str">
        <f t="shared" si="0"/>
        <v>HAM SLICED</v>
      </c>
      <c r="B15" s="62" t="str">
        <f t="shared" si="4"/>
        <v>Meat</v>
      </c>
      <c r="C15" s="62" t="str">
        <f t="shared" si="1"/>
        <v>454G</v>
      </c>
      <c r="D15" s="65" t="str">
        <f t="shared" si="2"/>
        <v/>
      </c>
      <c r="E15" s="41">
        <v>6</v>
      </c>
      <c r="F15" s="24" t="str">
        <f t="shared" si="5"/>
        <v/>
      </c>
      <c r="G15" s="41"/>
      <c r="H15" s="24" t="str">
        <f t="shared" si="6"/>
        <v/>
      </c>
      <c r="I15" s="41"/>
      <c r="J15" s="24" t="str">
        <f t="shared" si="7"/>
        <v/>
      </c>
      <c r="K15" s="41"/>
      <c r="L15" s="24" t="str">
        <f t="shared" si="8"/>
        <v/>
      </c>
      <c r="M15" s="41"/>
      <c r="N15" s="24" t="str">
        <f t="shared" si="3"/>
        <v/>
      </c>
      <c r="O15" s="63" t="str">
        <f t="shared" si="9"/>
        <v/>
      </c>
    </row>
    <row r="16" spans="1:16" ht="18" customHeight="1" x14ac:dyDescent="0.2">
      <c r="A16" s="62" t="str">
        <f t="shared" si="0"/>
        <v>LAMB LEG STEAK (20)</v>
      </c>
      <c r="B16" s="62" t="str">
        <f t="shared" si="4"/>
        <v>Meat</v>
      </c>
      <c r="C16" s="62" t="str">
        <f t="shared" si="1"/>
        <v>EACH</v>
      </c>
      <c r="D16" s="65" t="str">
        <f t="shared" si="2"/>
        <v/>
      </c>
      <c r="E16" s="41">
        <v>6</v>
      </c>
      <c r="F16" s="24" t="str">
        <f t="shared" si="5"/>
        <v/>
      </c>
      <c r="G16" s="41"/>
      <c r="H16" s="24" t="str">
        <f t="shared" si="6"/>
        <v/>
      </c>
      <c r="I16" s="41"/>
      <c r="J16" s="24" t="str">
        <f t="shared" si="7"/>
        <v/>
      </c>
      <c r="K16" s="41"/>
      <c r="L16" s="24" t="str">
        <f t="shared" si="8"/>
        <v/>
      </c>
      <c r="M16" s="41"/>
      <c r="N16" s="24" t="str">
        <f t="shared" si="3"/>
        <v/>
      </c>
      <c r="O16" s="63" t="str">
        <f t="shared" si="9"/>
        <v/>
      </c>
    </row>
    <row r="17" spans="1:15" ht="18" customHeight="1" x14ac:dyDescent="0.2">
      <c r="A17" s="62" t="str">
        <f t="shared" si="0"/>
        <v>LAMB CUTLET</v>
      </c>
      <c r="B17" s="62" t="str">
        <f t="shared" si="4"/>
        <v>Meat</v>
      </c>
      <c r="C17" s="62" t="str">
        <f t="shared" si="1"/>
        <v>EACH</v>
      </c>
      <c r="D17" s="65" t="str">
        <f t="shared" si="2"/>
        <v/>
      </c>
      <c r="E17" s="41">
        <v>0</v>
      </c>
      <c r="F17" s="24" t="str">
        <f t="shared" si="5"/>
        <v/>
      </c>
      <c r="G17" s="41"/>
      <c r="H17" s="24" t="str">
        <f t="shared" si="6"/>
        <v/>
      </c>
      <c r="I17" s="41"/>
      <c r="J17" s="24" t="str">
        <f t="shared" si="7"/>
        <v/>
      </c>
      <c r="K17" s="41"/>
      <c r="L17" s="24" t="str">
        <f t="shared" si="8"/>
        <v/>
      </c>
      <c r="M17" s="41"/>
      <c r="N17" s="24" t="str">
        <f t="shared" si="3"/>
        <v/>
      </c>
      <c r="O17" s="63" t="str">
        <f t="shared" si="9"/>
        <v/>
      </c>
    </row>
    <row r="18" spans="1:15" ht="18" customHeight="1" x14ac:dyDescent="0.2">
      <c r="A18" s="62" t="str">
        <f t="shared" si="0"/>
        <v>PORK RIB EYE 7 OZ (24)</v>
      </c>
      <c r="B18" s="62" t="str">
        <f t="shared" si="4"/>
        <v>Meat</v>
      </c>
      <c r="C18" s="62" t="str">
        <f t="shared" si="1"/>
        <v>EACH</v>
      </c>
      <c r="D18" s="65" t="str">
        <f t="shared" si="2"/>
        <v/>
      </c>
      <c r="E18" s="41">
        <v>14</v>
      </c>
      <c r="F18" s="24" t="str">
        <f t="shared" si="5"/>
        <v/>
      </c>
      <c r="G18" s="41"/>
      <c r="H18" s="24" t="str">
        <f t="shared" si="6"/>
        <v/>
      </c>
      <c r="I18" s="41"/>
      <c r="J18" s="24" t="str">
        <f t="shared" si="7"/>
        <v/>
      </c>
      <c r="K18" s="41"/>
      <c r="L18" s="24" t="str">
        <f t="shared" si="8"/>
        <v/>
      </c>
      <c r="M18" s="41"/>
      <c r="N18" s="24" t="str">
        <f t="shared" si="3"/>
        <v/>
      </c>
      <c r="O18" s="63" t="str">
        <f t="shared" si="9"/>
        <v/>
      </c>
    </row>
    <row r="19" spans="1:15" ht="18" customHeight="1" x14ac:dyDescent="0.2">
      <c r="A19" s="62" t="str">
        <f t="shared" si="0"/>
        <v>SAUSAGE BREAKFAST 1X8</v>
      </c>
      <c r="B19" s="62" t="str">
        <f t="shared" si="4"/>
        <v>Meat</v>
      </c>
      <c r="C19" s="62" t="str">
        <f t="shared" si="1"/>
        <v>BAG</v>
      </c>
      <c r="D19" s="65" t="str">
        <f t="shared" si="2"/>
        <v/>
      </c>
      <c r="E19" s="41">
        <v>17</v>
      </c>
      <c r="F19" s="24" t="str">
        <f t="shared" si="5"/>
        <v/>
      </c>
      <c r="G19" s="41"/>
      <c r="H19" s="24" t="str">
        <f t="shared" si="6"/>
        <v/>
      </c>
      <c r="I19" s="41"/>
      <c r="J19" s="24" t="str">
        <f t="shared" si="7"/>
        <v/>
      </c>
      <c r="K19" s="41"/>
      <c r="L19" s="24" t="str">
        <f t="shared" si="8"/>
        <v/>
      </c>
      <c r="M19" s="41"/>
      <c r="N19" s="24" t="str">
        <f t="shared" si="3"/>
        <v/>
      </c>
      <c r="O19" s="63" t="str">
        <f t="shared" si="9"/>
        <v/>
      </c>
    </row>
    <row r="20" spans="1:15" ht="18" customHeight="1" x14ac:dyDescent="0.2">
      <c r="A20" s="62" t="str">
        <f t="shared" si="0"/>
        <v>SAUSAGE IRISH</v>
      </c>
      <c r="B20" s="62" t="str">
        <f t="shared" si="4"/>
        <v>Meat</v>
      </c>
      <c r="C20" s="62" t="str">
        <f t="shared" si="1"/>
        <v>BOX</v>
      </c>
      <c r="D20" s="65" t="str">
        <f t="shared" si="2"/>
        <v/>
      </c>
      <c r="E20" s="41">
        <v>0.3</v>
      </c>
      <c r="F20" s="24" t="str">
        <f t="shared" si="5"/>
        <v/>
      </c>
      <c r="G20" s="41"/>
      <c r="H20" s="24" t="str">
        <f t="shared" si="6"/>
        <v/>
      </c>
      <c r="I20" s="41"/>
      <c r="J20" s="24" t="str">
        <f t="shared" si="7"/>
        <v/>
      </c>
      <c r="K20" s="41"/>
      <c r="L20" s="24" t="str">
        <f t="shared" si="8"/>
        <v/>
      </c>
      <c r="M20" s="41"/>
      <c r="N20" s="24" t="str">
        <f t="shared" si="3"/>
        <v/>
      </c>
      <c r="O20" s="63" t="str">
        <f t="shared" si="9"/>
        <v/>
      </c>
    </row>
    <row r="21" spans="1:15" ht="18" customHeight="1" x14ac:dyDescent="0.2">
      <c r="A21" s="62" t="str">
        <f t="shared" si="0"/>
        <v>SAUSAGE MINI PORK</v>
      </c>
      <c r="B21" s="62" t="str">
        <f t="shared" si="4"/>
        <v>Meat</v>
      </c>
      <c r="C21" s="62" t="str">
        <f t="shared" si="1"/>
        <v>CASE</v>
      </c>
      <c r="D21" s="65" t="str">
        <f t="shared" si="2"/>
        <v/>
      </c>
      <c r="E21" s="41">
        <v>3</v>
      </c>
      <c r="F21" s="24" t="str">
        <f t="shared" si="5"/>
        <v/>
      </c>
      <c r="G21" s="41"/>
      <c r="H21" s="24" t="str">
        <f t="shared" si="6"/>
        <v/>
      </c>
      <c r="I21" s="41"/>
      <c r="J21" s="24" t="str">
        <f t="shared" si="7"/>
        <v/>
      </c>
      <c r="K21" s="41"/>
      <c r="L21" s="24" t="str">
        <f t="shared" si="8"/>
        <v/>
      </c>
      <c r="M21" s="41"/>
      <c r="N21" s="24" t="str">
        <f t="shared" si="3"/>
        <v/>
      </c>
      <c r="O21" s="63" t="str">
        <f t="shared" si="9"/>
        <v/>
      </c>
    </row>
    <row r="22" spans="1:15" ht="18" customHeight="1" x14ac:dyDescent="0.2">
      <c r="A22" s="62" t="str">
        <f t="shared" si="0"/>
        <v>STEAK GAMMON</v>
      </c>
      <c r="B22" s="62" t="str">
        <f t="shared" si="4"/>
        <v>Meat</v>
      </c>
      <c r="C22" s="62" t="str">
        <f t="shared" si="1"/>
        <v>EACH</v>
      </c>
      <c r="D22" s="65" t="str">
        <f t="shared" si="2"/>
        <v/>
      </c>
      <c r="E22" s="41">
        <v>13</v>
      </c>
      <c r="F22" s="24" t="str">
        <f t="shared" si="5"/>
        <v/>
      </c>
      <c r="G22" s="41"/>
      <c r="H22" s="24" t="str">
        <f t="shared" si="6"/>
        <v/>
      </c>
      <c r="I22" s="41"/>
      <c r="J22" s="24" t="str">
        <f t="shared" si="7"/>
        <v/>
      </c>
      <c r="K22" s="41"/>
      <c r="L22" s="24" t="str">
        <f t="shared" si="8"/>
        <v/>
      </c>
      <c r="M22" s="41"/>
      <c r="N22" s="24" t="str">
        <f t="shared" si="3"/>
        <v/>
      </c>
      <c r="O22" s="63" t="str">
        <f t="shared" si="9"/>
        <v/>
      </c>
    </row>
    <row r="23" spans="1:15" ht="18" customHeight="1" x14ac:dyDescent="0.2">
      <c r="A23" s="62" t="str">
        <f t="shared" si="0"/>
        <v>STEAK RUMP 10 OZ</v>
      </c>
      <c r="B23" s="62" t="str">
        <f t="shared" si="4"/>
        <v>Meat</v>
      </c>
      <c r="C23" s="62" t="str">
        <f t="shared" si="1"/>
        <v>EACH</v>
      </c>
      <c r="D23" s="65" t="str">
        <f t="shared" si="2"/>
        <v/>
      </c>
      <c r="E23" s="41">
        <v>8</v>
      </c>
      <c r="F23" s="24" t="str">
        <f t="shared" si="5"/>
        <v/>
      </c>
      <c r="G23" s="41"/>
      <c r="H23" s="24" t="str">
        <f t="shared" si="6"/>
        <v/>
      </c>
      <c r="I23" s="41"/>
      <c r="J23" s="24" t="str">
        <f t="shared" si="7"/>
        <v/>
      </c>
      <c r="K23" s="41"/>
      <c r="L23" s="24" t="str">
        <f t="shared" si="8"/>
        <v/>
      </c>
      <c r="M23" s="41"/>
      <c r="N23" s="24" t="str">
        <f t="shared" si="3"/>
        <v/>
      </c>
      <c r="O23" s="63" t="str">
        <f t="shared" si="9"/>
        <v/>
      </c>
    </row>
    <row r="24" spans="1:15" ht="18" customHeight="1" x14ac:dyDescent="0.2">
      <c r="A24" s="62" t="str">
        <f t="shared" si="0"/>
        <v>STEAK SIRLOIN</v>
      </c>
      <c r="B24" s="62" t="str">
        <f t="shared" si="4"/>
        <v>Meat</v>
      </c>
      <c r="C24" s="62" t="str">
        <f t="shared" si="1"/>
        <v>8OZ</v>
      </c>
      <c r="D24" s="65" t="str">
        <f t="shared" si="2"/>
        <v/>
      </c>
      <c r="E24" s="41">
        <v>15</v>
      </c>
      <c r="F24" s="24" t="str">
        <f t="shared" si="5"/>
        <v/>
      </c>
      <c r="G24" s="41"/>
      <c r="H24" s="24" t="str">
        <f t="shared" si="6"/>
        <v/>
      </c>
      <c r="I24" s="41"/>
      <c r="J24" s="24" t="str">
        <f t="shared" si="7"/>
        <v/>
      </c>
      <c r="K24" s="41"/>
      <c r="L24" s="24" t="str">
        <f t="shared" si="8"/>
        <v/>
      </c>
      <c r="M24" s="41"/>
      <c r="N24" s="24" t="str">
        <f t="shared" si="3"/>
        <v/>
      </c>
      <c r="O24" s="63" t="str">
        <f t="shared" si="9"/>
        <v/>
      </c>
    </row>
    <row r="25" spans="1:15" ht="18" customHeight="1" x14ac:dyDescent="0.2">
      <c r="A25" s="62" t="str">
        <f t="shared" si="0"/>
        <v>CHICKEN JUNGLES (40)</v>
      </c>
      <c r="B25" s="62" t="str">
        <f t="shared" si="4"/>
        <v>Multi Portion</v>
      </c>
      <c r="C25" s="62" t="str">
        <f t="shared" si="1"/>
        <v>2 KILO</v>
      </c>
      <c r="D25" s="65" t="str">
        <f t="shared" si="2"/>
        <v/>
      </c>
      <c r="E25" s="41">
        <v>2</v>
      </c>
      <c r="F25" s="24" t="str">
        <f t="shared" si="5"/>
        <v/>
      </c>
      <c r="G25" s="41"/>
      <c r="H25" s="24" t="str">
        <f t="shared" si="6"/>
        <v/>
      </c>
      <c r="I25" s="41"/>
      <c r="J25" s="24" t="str">
        <f t="shared" si="7"/>
        <v/>
      </c>
      <c r="K25" s="41"/>
      <c r="L25" s="24" t="str">
        <f t="shared" si="8"/>
        <v/>
      </c>
      <c r="M25" s="41"/>
      <c r="N25" s="24" t="str">
        <f t="shared" si="3"/>
        <v/>
      </c>
      <c r="O25" s="63" t="str">
        <f t="shared" si="9"/>
        <v/>
      </c>
    </row>
    <row r="26" spans="1:15" ht="18" customHeight="1" x14ac:dyDescent="0.2">
      <c r="A26" s="62" t="str">
        <f t="shared" si="0"/>
        <v>CHICKEN TIKKA</v>
      </c>
      <c r="B26" s="62" t="str">
        <f t="shared" si="4"/>
        <v>Multi Portion</v>
      </c>
      <c r="C26" s="62" t="str">
        <f t="shared" si="1"/>
        <v>EACH</v>
      </c>
      <c r="D26" s="65" t="str">
        <f t="shared" si="2"/>
        <v/>
      </c>
      <c r="E26" s="41">
        <v>47</v>
      </c>
      <c r="F26" s="24" t="str">
        <f t="shared" si="5"/>
        <v/>
      </c>
      <c r="G26" s="41"/>
      <c r="H26" s="24" t="str">
        <f t="shared" si="6"/>
        <v/>
      </c>
      <c r="I26" s="41"/>
      <c r="J26" s="24" t="str">
        <f t="shared" si="7"/>
        <v/>
      </c>
      <c r="K26" s="41"/>
      <c r="L26" s="24" t="str">
        <f t="shared" si="8"/>
        <v/>
      </c>
      <c r="M26" s="41"/>
      <c r="N26" s="24" t="str">
        <f t="shared" si="3"/>
        <v/>
      </c>
      <c r="O26" s="63" t="str">
        <f t="shared" si="9"/>
        <v/>
      </c>
    </row>
    <row r="27" spans="1:15" ht="18" customHeight="1" x14ac:dyDescent="0.2">
      <c r="A27" s="62" t="str">
        <f t="shared" si="0"/>
        <v>LASAGNE AL FORNO</v>
      </c>
      <c r="B27" s="62" t="str">
        <f t="shared" si="4"/>
        <v>Multi Portion</v>
      </c>
      <c r="C27" s="62" t="str">
        <f t="shared" si="1"/>
        <v>3 KG</v>
      </c>
      <c r="D27" s="65" t="str">
        <f t="shared" si="2"/>
        <v/>
      </c>
      <c r="E27" s="41">
        <v>0.2</v>
      </c>
      <c r="F27" s="24" t="str">
        <f t="shared" si="5"/>
        <v/>
      </c>
      <c r="G27" s="41"/>
      <c r="H27" s="24" t="str">
        <f t="shared" si="6"/>
        <v/>
      </c>
      <c r="I27" s="41"/>
      <c r="J27" s="24" t="str">
        <f t="shared" si="7"/>
        <v/>
      </c>
      <c r="K27" s="41"/>
      <c r="L27" s="24" t="str">
        <f t="shared" si="8"/>
        <v/>
      </c>
      <c r="M27" s="41"/>
      <c r="N27" s="24" t="str">
        <f t="shared" si="3"/>
        <v/>
      </c>
      <c r="O27" s="63" t="str">
        <f t="shared" si="9"/>
        <v/>
      </c>
    </row>
    <row r="28" spans="1:15" ht="18" customHeight="1" x14ac:dyDescent="0.2">
      <c r="A28" s="62" t="str">
        <f t="shared" si="0"/>
        <v>STEAK&amp;ALE PIE (1X24)</v>
      </c>
      <c r="B28" s="62" t="str">
        <f t="shared" si="4"/>
        <v>Multi Portion</v>
      </c>
      <c r="C28" s="62" t="str">
        <f t="shared" si="1"/>
        <v>EACH</v>
      </c>
      <c r="D28" s="65" t="str">
        <f t="shared" si="2"/>
        <v/>
      </c>
      <c r="E28" s="41">
        <v>53</v>
      </c>
      <c r="F28" s="24" t="str">
        <f t="shared" si="5"/>
        <v/>
      </c>
      <c r="G28" s="41"/>
      <c r="H28" s="24" t="str">
        <f t="shared" si="6"/>
        <v/>
      </c>
      <c r="I28" s="41"/>
      <c r="J28" s="24" t="str">
        <f t="shared" si="7"/>
        <v/>
      </c>
      <c r="K28" s="41"/>
      <c r="L28" s="24" t="str">
        <f t="shared" si="8"/>
        <v/>
      </c>
      <c r="M28" s="41"/>
      <c r="N28" s="24" t="str">
        <f t="shared" si="3"/>
        <v/>
      </c>
      <c r="O28" s="63" t="str">
        <f t="shared" si="9"/>
        <v/>
      </c>
    </row>
    <row r="29" spans="1:15" ht="18" customHeight="1" x14ac:dyDescent="0.2">
      <c r="A29" s="62" t="str">
        <f t="shared" si="0"/>
        <v>TURKEY TWIZZLER</v>
      </c>
      <c r="B29" s="62" t="str">
        <f t="shared" si="4"/>
        <v>Multi Portion</v>
      </c>
      <c r="C29" s="62" t="str">
        <f t="shared" si="1"/>
        <v>EACH</v>
      </c>
      <c r="D29" s="65" t="str">
        <f t="shared" si="2"/>
        <v/>
      </c>
      <c r="E29" s="41">
        <v>1</v>
      </c>
      <c r="F29" s="24" t="str">
        <f t="shared" si="5"/>
        <v/>
      </c>
      <c r="G29" s="41"/>
      <c r="H29" s="24" t="str">
        <f t="shared" si="6"/>
        <v/>
      </c>
      <c r="I29" s="41"/>
      <c r="J29" s="24" t="str">
        <f t="shared" si="7"/>
        <v/>
      </c>
      <c r="K29" s="41"/>
      <c r="L29" s="24" t="str">
        <f t="shared" si="8"/>
        <v/>
      </c>
      <c r="M29" s="41"/>
      <c r="N29" s="24" t="str">
        <f t="shared" si="3"/>
        <v/>
      </c>
      <c r="O29" s="63" t="str">
        <f t="shared" si="9"/>
        <v/>
      </c>
    </row>
    <row r="30" spans="1:15" ht="18" customHeight="1" x14ac:dyDescent="0.2">
      <c r="A30" s="62" t="str">
        <f t="shared" si="0"/>
        <v>APPLE&amp;BLACKBERRY (12)</v>
      </c>
      <c r="B30" s="62" t="str">
        <f t="shared" si="4"/>
        <v>Sweets &amp; Desserts</v>
      </c>
      <c r="C30" s="62" t="str">
        <f t="shared" si="1"/>
        <v>EACH</v>
      </c>
      <c r="D30" s="65" t="str">
        <f t="shared" si="2"/>
        <v/>
      </c>
      <c r="E30" s="41">
        <v>0</v>
      </c>
      <c r="F30" s="24" t="str">
        <f t="shared" si="5"/>
        <v/>
      </c>
      <c r="G30" s="41"/>
      <c r="H30" s="24" t="str">
        <f t="shared" si="6"/>
        <v/>
      </c>
      <c r="I30" s="41"/>
      <c r="J30" s="24" t="str">
        <f t="shared" si="7"/>
        <v/>
      </c>
      <c r="K30" s="41"/>
      <c r="L30" s="24" t="str">
        <f t="shared" si="8"/>
        <v/>
      </c>
      <c r="M30" s="41"/>
      <c r="N30" s="24" t="str">
        <f t="shared" si="3"/>
        <v/>
      </c>
      <c r="O30" s="63" t="str">
        <f t="shared" si="9"/>
        <v/>
      </c>
    </row>
    <row r="31" spans="1:15" ht="18" customHeight="1" x14ac:dyDescent="0.2">
      <c r="A31" s="62" t="str">
        <f t="shared" si="0"/>
        <v>BAKED CHEESECAKE (12)</v>
      </c>
      <c r="B31" s="62" t="str">
        <f t="shared" si="4"/>
        <v>Sweets &amp; Desserts</v>
      </c>
      <c r="C31" s="62" t="str">
        <f t="shared" si="1"/>
        <v>EACH</v>
      </c>
      <c r="D31" s="65" t="str">
        <f t="shared" si="2"/>
        <v/>
      </c>
      <c r="E31" s="41">
        <v>0</v>
      </c>
      <c r="F31" s="24" t="str">
        <f t="shared" si="5"/>
        <v/>
      </c>
      <c r="G31" s="41"/>
      <c r="H31" s="24" t="str">
        <f t="shared" si="6"/>
        <v/>
      </c>
      <c r="I31" s="41"/>
      <c r="J31" s="24" t="str">
        <f t="shared" si="7"/>
        <v/>
      </c>
      <c r="K31" s="41"/>
      <c r="L31" s="24" t="str">
        <f t="shared" si="8"/>
        <v/>
      </c>
      <c r="M31" s="41"/>
      <c r="N31" s="24" t="str">
        <f t="shared" si="3"/>
        <v/>
      </c>
      <c r="O31" s="63" t="str">
        <f t="shared" si="9"/>
        <v/>
      </c>
    </row>
    <row r="32" spans="1:15" ht="18" customHeight="1" x14ac:dyDescent="0.2">
      <c r="A32" s="62" t="str">
        <f t="shared" si="0"/>
        <v xml:space="preserve">CHOC FUDGE SAUCE </v>
      </c>
      <c r="B32" s="62" t="str">
        <f t="shared" si="4"/>
        <v>Sweets &amp; Desserts</v>
      </c>
      <c r="C32" s="62" t="str">
        <f t="shared" si="1"/>
        <v>BAG</v>
      </c>
      <c r="D32" s="65" t="str">
        <f t="shared" si="2"/>
        <v/>
      </c>
      <c r="E32" s="41">
        <v>15</v>
      </c>
      <c r="F32" s="24" t="str">
        <f t="shared" si="5"/>
        <v/>
      </c>
      <c r="G32" s="41"/>
      <c r="H32" s="24" t="str">
        <f t="shared" si="6"/>
        <v/>
      </c>
      <c r="I32" s="41"/>
      <c r="J32" s="24" t="str">
        <f t="shared" si="7"/>
        <v/>
      </c>
      <c r="K32" s="41"/>
      <c r="L32" s="24" t="str">
        <f t="shared" si="8"/>
        <v/>
      </c>
      <c r="M32" s="41"/>
      <c r="N32" s="24" t="str">
        <f t="shared" si="3"/>
        <v/>
      </c>
      <c r="O32" s="63" t="str">
        <f t="shared" si="9"/>
        <v/>
      </c>
    </row>
    <row r="33" spans="1:15" ht="18" customHeight="1" x14ac:dyDescent="0.2">
      <c r="A33" s="62" t="str">
        <f t="shared" si="0"/>
        <v>CHOCOLATE RIOT (12)</v>
      </c>
      <c r="B33" s="62" t="str">
        <f t="shared" si="4"/>
        <v>Sweets &amp; Desserts</v>
      </c>
      <c r="C33" s="62" t="str">
        <f t="shared" si="1"/>
        <v>EACH</v>
      </c>
      <c r="D33" s="65" t="str">
        <f t="shared" si="2"/>
        <v/>
      </c>
      <c r="E33" s="41">
        <v>12</v>
      </c>
      <c r="F33" s="24" t="str">
        <f t="shared" si="5"/>
        <v/>
      </c>
      <c r="G33" s="41"/>
      <c r="H33" s="24" t="str">
        <f t="shared" si="6"/>
        <v/>
      </c>
      <c r="I33" s="41"/>
      <c r="J33" s="24" t="str">
        <f t="shared" si="7"/>
        <v/>
      </c>
      <c r="K33" s="41"/>
      <c r="L33" s="24" t="str">
        <f t="shared" si="8"/>
        <v/>
      </c>
      <c r="M33" s="41"/>
      <c r="N33" s="24" t="str">
        <f t="shared" si="3"/>
        <v/>
      </c>
      <c r="O33" s="63" t="str">
        <f t="shared" si="9"/>
        <v/>
      </c>
    </row>
    <row r="34" spans="1:15" ht="18" customHeight="1" x14ac:dyDescent="0.2">
      <c r="A34" s="62" t="str">
        <f t="shared" si="0"/>
        <v>CUSTARD (12)</v>
      </c>
      <c r="B34" s="62" t="str">
        <f t="shared" si="4"/>
        <v>Sweets &amp; Desserts</v>
      </c>
      <c r="C34" s="62" t="str">
        <f t="shared" si="1"/>
        <v>EACH</v>
      </c>
      <c r="D34" s="65" t="str">
        <f t="shared" si="2"/>
        <v/>
      </c>
      <c r="E34" s="41">
        <v>13</v>
      </c>
      <c r="F34" s="24" t="str">
        <f t="shared" si="5"/>
        <v/>
      </c>
      <c r="G34" s="41"/>
      <c r="H34" s="24" t="str">
        <f t="shared" si="6"/>
        <v/>
      </c>
      <c r="I34" s="41"/>
      <c r="J34" s="24" t="str">
        <f t="shared" si="7"/>
        <v/>
      </c>
      <c r="K34" s="41"/>
      <c r="L34" s="24" t="str">
        <f t="shared" si="8"/>
        <v/>
      </c>
      <c r="M34" s="41"/>
      <c r="N34" s="24" t="str">
        <f t="shared" si="3"/>
        <v/>
      </c>
      <c r="O34" s="63" t="str">
        <f t="shared" si="9"/>
        <v/>
      </c>
    </row>
    <row r="35" spans="1:15" ht="18" customHeight="1" x14ac:dyDescent="0.2">
      <c r="A35" s="62" t="str">
        <f t="shared" si="0"/>
        <v>ICE CREAM MOVEN ALL</v>
      </c>
      <c r="B35" s="62" t="str">
        <f t="shared" si="4"/>
        <v>Sweets &amp; Desserts</v>
      </c>
      <c r="C35" s="62" t="str">
        <f t="shared" si="1"/>
        <v>2.4 LTR</v>
      </c>
      <c r="D35" s="65" t="str">
        <f t="shared" si="2"/>
        <v/>
      </c>
      <c r="E35" s="41">
        <v>4</v>
      </c>
      <c r="F35" s="24" t="str">
        <f t="shared" si="5"/>
        <v/>
      </c>
      <c r="G35" s="41"/>
      <c r="H35" s="24" t="str">
        <f t="shared" si="6"/>
        <v/>
      </c>
      <c r="I35" s="41"/>
      <c r="J35" s="24" t="str">
        <f t="shared" si="7"/>
        <v/>
      </c>
      <c r="K35" s="41"/>
      <c r="L35" s="24" t="str">
        <f t="shared" si="8"/>
        <v/>
      </c>
      <c r="M35" s="41"/>
      <c r="N35" s="24" t="str">
        <f t="shared" si="3"/>
        <v/>
      </c>
      <c r="O35" s="63" t="str">
        <f t="shared" si="9"/>
        <v/>
      </c>
    </row>
    <row r="36" spans="1:15" ht="18" customHeight="1" x14ac:dyDescent="0.2">
      <c r="A36" s="62" t="str">
        <f t="shared" si="0"/>
        <v>ICE CREAM MOVEN ALL</v>
      </c>
      <c r="B36" s="62" t="str">
        <f t="shared" si="4"/>
        <v>Sweets &amp; Desserts</v>
      </c>
      <c r="C36" s="62" t="str">
        <f t="shared" si="1"/>
        <v>2.4 LTR</v>
      </c>
      <c r="D36" s="65" t="str">
        <f t="shared" si="2"/>
        <v/>
      </c>
      <c r="E36" s="41">
        <v>1</v>
      </c>
      <c r="F36" s="24" t="str">
        <f t="shared" si="5"/>
        <v/>
      </c>
      <c r="G36" s="41"/>
      <c r="H36" s="24" t="str">
        <f t="shared" si="6"/>
        <v/>
      </c>
      <c r="I36" s="41"/>
      <c r="J36" s="24" t="str">
        <f t="shared" si="7"/>
        <v/>
      </c>
      <c r="K36" s="41"/>
      <c r="L36" s="24" t="str">
        <f t="shared" si="8"/>
        <v/>
      </c>
      <c r="M36" s="41"/>
      <c r="N36" s="24" t="str">
        <f t="shared" si="3"/>
        <v/>
      </c>
      <c r="O36" s="63" t="str">
        <f t="shared" si="9"/>
        <v/>
      </c>
    </row>
    <row r="37" spans="1:15" ht="18" customHeight="1" x14ac:dyDescent="0.2">
      <c r="A37" s="62" t="str">
        <f t="shared" si="0"/>
        <v>PROFITEROLES 1X5</v>
      </c>
      <c r="B37" s="62" t="str">
        <f t="shared" si="4"/>
        <v>Sweets &amp; Desserts</v>
      </c>
      <c r="C37" s="62" t="str">
        <f t="shared" si="1"/>
        <v>BAG</v>
      </c>
      <c r="D37" s="65" t="str">
        <f t="shared" si="2"/>
        <v/>
      </c>
      <c r="E37" s="41">
        <v>6.5</v>
      </c>
      <c r="F37" s="24" t="str">
        <f t="shared" si="5"/>
        <v/>
      </c>
      <c r="G37" s="41"/>
      <c r="H37" s="24" t="str">
        <f t="shared" si="6"/>
        <v/>
      </c>
      <c r="I37" s="41"/>
      <c r="J37" s="24" t="str">
        <f t="shared" si="7"/>
        <v/>
      </c>
      <c r="K37" s="41"/>
      <c r="L37" s="24" t="str">
        <f t="shared" si="8"/>
        <v/>
      </c>
      <c r="M37" s="41"/>
      <c r="N37" s="24" t="str">
        <f t="shared" si="3"/>
        <v/>
      </c>
      <c r="O37" s="63" t="str">
        <f t="shared" si="9"/>
        <v/>
      </c>
    </row>
    <row r="38" spans="1:15" ht="18" customHeight="1" x14ac:dyDescent="0.2">
      <c r="A38" s="62" t="str">
        <f t="shared" si="0"/>
        <v xml:space="preserve">ROLY POLY (12) </v>
      </c>
      <c r="B38" s="62" t="str">
        <f t="shared" si="4"/>
        <v>Sweets &amp; Desserts</v>
      </c>
      <c r="C38" s="62" t="str">
        <f t="shared" si="1"/>
        <v>EACH</v>
      </c>
      <c r="D38" s="65" t="str">
        <f t="shared" si="2"/>
        <v/>
      </c>
      <c r="E38" s="41">
        <v>31</v>
      </c>
      <c r="F38" s="24" t="str">
        <f t="shared" si="5"/>
        <v/>
      </c>
      <c r="G38" s="41"/>
      <c r="H38" s="24" t="str">
        <f t="shared" si="6"/>
        <v/>
      </c>
      <c r="I38" s="41"/>
      <c r="J38" s="24" t="str">
        <f t="shared" si="7"/>
        <v/>
      </c>
      <c r="K38" s="41"/>
      <c r="L38" s="24" t="str">
        <f t="shared" si="8"/>
        <v/>
      </c>
      <c r="M38" s="41"/>
      <c r="N38" s="24" t="str">
        <f t="shared" ref="N38:N69" si="10">IF(OR(period=4,$D38=""),"",$M38*$D38)</f>
        <v/>
      </c>
      <c r="O38" s="63" t="str">
        <f t="shared" si="9"/>
        <v/>
      </c>
    </row>
    <row r="39" spans="1:15" ht="18" customHeight="1" x14ac:dyDescent="0.2">
      <c r="A39" s="62" t="str">
        <f t="shared" si="0"/>
        <v>STICKY TOFFEE PUDDING (12)</v>
      </c>
      <c r="B39" s="62" t="str">
        <f t="shared" si="4"/>
        <v>Sweets &amp; Desserts</v>
      </c>
      <c r="C39" s="62" t="str">
        <f t="shared" si="1"/>
        <v>EACH</v>
      </c>
      <c r="D39" s="65" t="str">
        <f t="shared" si="2"/>
        <v/>
      </c>
      <c r="E39" s="41">
        <v>12</v>
      </c>
      <c r="F39" s="24" t="str">
        <f t="shared" si="5"/>
        <v/>
      </c>
      <c r="G39" s="41"/>
      <c r="H39" s="24" t="str">
        <f t="shared" si="6"/>
        <v/>
      </c>
      <c r="I39" s="41"/>
      <c r="J39" s="24" t="str">
        <f t="shared" si="7"/>
        <v/>
      </c>
      <c r="K39" s="41"/>
      <c r="L39" s="24" t="str">
        <f t="shared" si="8"/>
        <v/>
      </c>
      <c r="M39" s="41"/>
      <c r="N39" s="24" t="str">
        <f t="shared" si="10"/>
        <v/>
      </c>
      <c r="O39" s="63" t="str">
        <f t="shared" si="9"/>
        <v/>
      </c>
    </row>
    <row r="40" spans="1:15" ht="18" customHeight="1" x14ac:dyDescent="0.2">
      <c r="A40" s="62" t="str">
        <f t="shared" si="0"/>
        <v>TOFFEE SAUCE (12)</v>
      </c>
      <c r="B40" s="62" t="str">
        <f t="shared" si="4"/>
        <v>Sweets &amp; Desserts</v>
      </c>
      <c r="C40" s="62" t="str">
        <f t="shared" si="1"/>
        <v>EACH</v>
      </c>
      <c r="D40" s="65" t="str">
        <f t="shared" si="2"/>
        <v/>
      </c>
      <c r="E40" s="41">
        <v>14</v>
      </c>
      <c r="F40" s="24" t="str">
        <f t="shared" si="5"/>
        <v/>
      </c>
      <c r="G40" s="41"/>
      <c r="H40" s="24" t="str">
        <f t="shared" si="6"/>
        <v/>
      </c>
      <c r="I40" s="41"/>
      <c r="J40" s="24" t="str">
        <f t="shared" si="7"/>
        <v/>
      </c>
      <c r="K40" s="41"/>
      <c r="L40" s="24" t="str">
        <f t="shared" si="8"/>
        <v/>
      </c>
      <c r="M40" s="41"/>
      <c r="N40" s="24" t="str">
        <f t="shared" si="10"/>
        <v/>
      </c>
      <c r="O40" s="63" t="str">
        <f t="shared" si="9"/>
        <v/>
      </c>
    </row>
    <row r="41" spans="1:15" ht="18" customHeight="1" x14ac:dyDescent="0.2">
      <c r="A41" s="62" t="str">
        <f t="shared" si="0"/>
        <v>Toppings BUTTERSCOTCH/CHOC/RASPBERRY</v>
      </c>
      <c r="B41" s="62" t="str">
        <f t="shared" si="4"/>
        <v>Sweets &amp; Desserts</v>
      </c>
      <c r="C41" s="62" t="str">
        <f t="shared" si="1"/>
        <v>EACH</v>
      </c>
      <c r="D41" s="65" t="str">
        <f t="shared" si="2"/>
        <v/>
      </c>
      <c r="E41" s="41">
        <v>25</v>
      </c>
      <c r="F41" s="24" t="str">
        <f t="shared" si="5"/>
        <v/>
      </c>
      <c r="G41" s="41"/>
      <c r="H41" s="24" t="str">
        <f t="shared" si="6"/>
        <v/>
      </c>
      <c r="I41" s="41"/>
      <c r="J41" s="24" t="str">
        <f t="shared" si="7"/>
        <v/>
      </c>
      <c r="K41" s="41"/>
      <c r="L41" s="24" t="str">
        <f t="shared" si="8"/>
        <v/>
      </c>
      <c r="M41" s="41"/>
      <c r="N41" s="24" t="str">
        <f t="shared" si="10"/>
        <v/>
      </c>
      <c r="O41" s="63" t="str">
        <f t="shared" si="9"/>
        <v/>
      </c>
    </row>
    <row r="42" spans="1:15" ht="18" customHeight="1" x14ac:dyDescent="0.2">
      <c r="A42" s="62" t="str">
        <f t="shared" si="0"/>
        <v>WAFFLES BELGIAN</v>
      </c>
      <c r="B42" s="62" t="str">
        <f t="shared" si="4"/>
        <v>Sweets &amp; Desserts</v>
      </c>
      <c r="C42" s="62" t="str">
        <f t="shared" si="1"/>
        <v>CASE</v>
      </c>
      <c r="D42" s="65" t="str">
        <f t="shared" si="2"/>
        <v/>
      </c>
      <c r="E42" s="41">
        <v>0.5</v>
      </c>
      <c r="F42" s="24" t="str">
        <f t="shared" si="5"/>
        <v/>
      </c>
      <c r="G42" s="41"/>
      <c r="H42" s="24" t="str">
        <f t="shared" si="6"/>
        <v/>
      </c>
      <c r="I42" s="41"/>
      <c r="J42" s="24" t="str">
        <f t="shared" si="7"/>
        <v/>
      </c>
      <c r="K42" s="41"/>
      <c r="L42" s="24" t="str">
        <f t="shared" si="8"/>
        <v/>
      </c>
      <c r="M42" s="41"/>
      <c r="N42" s="24" t="str">
        <f t="shared" si="10"/>
        <v/>
      </c>
      <c r="O42" s="63" t="str">
        <f t="shared" si="9"/>
        <v/>
      </c>
    </row>
    <row r="43" spans="1:15" ht="18" customHeight="1" x14ac:dyDescent="0.2">
      <c r="A43" s="62" t="str">
        <f t="shared" si="0"/>
        <v>X MANS PUDDING 1X12</v>
      </c>
      <c r="B43" s="62" t="str">
        <f t="shared" si="4"/>
        <v>Sweets &amp; Desserts</v>
      </c>
      <c r="C43" s="62" t="str">
        <f t="shared" si="1"/>
        <v>EACH</v>
      </c>
      <c r="D43" s="65" t="str">
        <f t="shared" si="2"/>
        <v/>
      </c>
      <c r="E43" s="41">
        <v>12</v>
      </c>
      <c r="F43" s="24" t="str">
        <f t="shared" si="5"/>
        <v/>
      </c>
      <c r="G43" s="41"/>
      <c r="H43" s="24" t="str">
        <f t="shared" si="6"/>
        <v/>
      </c>
      <c r="I43" s="41"/>
      <c r="J43" s="24" t="str">
        <f t="shared" si="7"/>
        <v/>
      </c>
      <c r="K43" s="41"/>
      <c r="L43" s="24" t="str">
        <f t="shared" si="8"/>
        <v/>
      </c>
      <c r="M43" s="41"/>
      <c r="N43" s="24" t="str">
        <f t="shared" si="10"/>
        <v/>
      </c>
      <c r="O43" s="63" t="str">
        <f t="shared" si="9"/>
        <v/>
      </c>
    </row>
    <row r="44" spans="1:15" ht="18" customHeight="1" x14ac:dyDescent="0.2">
      <c r="A44" s="62" t="str">
        <f t="shared" si="0"/>
        <v>APPLES GREEN</v>
      </c>
      <c r="B44" s="62" t="str">
        <f t="shared" si="4"/>
        <v>Fruit &amp; Veg</v>
      </c>
      <c r="C44" s="62" t="str">
        <f t="shared" si="1"/>
        <v>1.5KG</v>
      </c>
      <c r="D44" s="65" t="str">
        <f t="shared" si="2"/>
        <v/>
      </c>
      <c r="E44" s="41">
        <v>14</v>
      </c>
      <c r="F44" s="24" t="str">
        <f t="shared" si="5"/>
        <v/>
      </c>
      <c r="G44" s="41"/>
      <c r="H44" s="24" t="str">
        <f t="shared" si="6"/>
        <v/>
      </c>
      <c r="I44" s="41"/>
      <c r="J44" s="24" t="str">
        <f t="shared" si="7"/>
        <v/>
      </c>
      <c r="K44" s="41"/>
      <c r="L44" s="24" t="str">
        <f t="shared" si="8"/>
        <v/>
      </c>
      <c r="M44" s="41"/>
      <c r="N44" s="24" t="str">
        <f t="shared" si="10"/>
        <v/>
      </c>
      <c r="O44" s="63" t="str">
        <f t="shared" si="9"/>
        <v/>
      </c>
    </row>
    <row r="45" spans="1:15" ht="18" customHeight="1" x14ac:dyDescent="0.2">
      <c r="A45" s="62" t="str">
        <f t="shared" si="0"/>
        <v>BANANAS</v>
      </c>
      <c r="B45" s="62" t="str">
        <f t="shared" si="4"/>
        <v>Fruit &amp; Veg</v>
      </c>
      <c r="C45" s="62" t="str">
        <f t="shared" si="1"/>
        <v>1.5KG</v>
      </c>
      <c r="D45" s="65" t="str">
        <f t="shared" si="2"/>
        <v/>
      </c>
      <c r="E45" s="41">
        <v>0.5</v>
      </c>
      <c r="F45" s="24" t="str">
        <f t="shared" si="5"/>
        <v/>
      </c>
      <c r="G45" s="41"/>
      <c r="H45" s="24" t="str">
        <f t="shared" si="6"/>
        <v/>
      </c>
      <c r="I45" s="41"/>
      <c r="J45" s="24" t="str">
        <f t="shared" si="7"/>
        <v/>
      </c>
      <c r="K45" s="41"/>
      <c r="L45" s="24" t="str">
        <f t="shared" si="8"/>
        <v/>
      </c>
      <c r="M45" s="41"/>
      <c r="N45" s="24" t="str">
        <f t="shared" si="10"/>
        <v/>
      </c>
      <c r="O45" s="63" t="str">
        <f t="shared" si="9"/>
        <v/>
      </c>
    </row>
    <row r="46" spans="1:15" ht="18" customHeight="1" x14ac:dyDescent="0.2">
      <c r="A46" s="62" t="str">
        <f t="shared" si="0"/>
        <v>BROCCOLI 2KG</v>
      </c>
      <c r="B46" s="62" t="str">
        <f t="shared" si="4"/>
        <v>Fruit &amp; Veg</v>
      </c>
      <c r="C46" s="62" t="str">
        <f t="shared" si="1"/>
        <v>2KG</v>
      </c>
      <c r="D46" s="65" t="str">
        <f t="shared" si="2"/>
        <v/>
      </c>
      <c r="E46" s="41">
        <v>3.5</v>
      </c>
      <c r="F46" s="24" t="str">
        <f t="shared" si="5"/>
        <v/>
      </c>
      <c r="G46" s="41"/>
      <c r="H46" s="24" t="str">
        <f t="shared" si="6"/>
        <v/>
      </c>
      <c r="I46" s="41"/>
      <c r="J46" s="24" t="str">
        <f t="shared" si="7"/>
        <v/>
      </c>
      <c r="K46" s="41"/>
      <c r="L46" s="24" t="str">
        <f t="shared" si="8"/>
        <v/>
      </c>
      <c r="M46" s="41"/>
      <c r="N46" s="24" t="str">
        <f t="shared" si="10"/>
        <v/>
      </c>
      <c r="O46" s="63" t="str">
        <f t="shared" si="9"/>
        <v/>
      </c>
    </row>
    <row r="47" spans="1:15" ht="18" customHeight="1" x14ac:dyDescent="0.2">
      <c r="A47" s="62" t="str">
        <f t="shared" si="0"/>
        <v>CARROT 2KG</v>
      </c>
      <c r="B47" s="62" t="str">
        <f t="shared" si="4"/>
        <v>Fruit &amp; Veg</v>
      </c>
      <c r="C47" s="62" t="str">
        <f t="shared" si="1"/>
        <v>2KG</v>
      </c>
      <c r="D47" s="65" t="str">
        <f t="shared" si="2"/>
        <v/>
      </c>
      <c r="E47" s="41">
        <v>4</v>
      </c>
      <c r="F47" s="24" t="str">
        <f t="shared" si="5"/>
        <v/>
      </c>
      <c r="G47" s="41"/>
      <c r="H47" s="24" t="str">
        <f t="shared" si="6"/>
        <v/>
      </c>
      <c r="I47" s="41"/>
      <c r="J47" s="24" t="str">
        <f t="shared" si="7"/>
        <v/>
      </c>
      <c r="K47" s="41"/>
      <c r="L47" s="24" t="str">
        <f t="shared" si="8"/>
        <v/>
      </c>
      <c r="M47" s="41"/>
      <c r="N47" s="24" t="str">
        <f t="shared" si="10"/>
        <v/>
      </c>
      <c r="O47" s="63" t="str">
        <f t="shared" si="9"/>
        <v/>
      </c>
    </row>
    <row r="48" spans="1:15" ht="18" customHeight="1" x14ac:dyDescent="0.2">
      <c r="A48" s="62" t="str">
        <f t="shared" si="0"/>
        <v>CAULIFLOWER</v>
      </c>
      <c r="B48" s="62" t="str">
        <f t="shared" si="4"/>
        <v>Fruit &amp; Veg</v>
      </c>
      <c r="C48" s="62" t="str">
        <f t="shared" si="1"/>
        <v>8.5KG</v>
      </c>
      <c r="D48" s="65" t="str">
        <f t="shared" si="2"/>
        <v/>
      </c>
      <c r="E48" s="41">
        <v>0</v>
      </c>
      <c r="F48" s="24" t="str">
        <f t="shared" si="5"/>
        <v/>
      </c>
      <c r="G48" s="41"/>
      <c r="H48" s="24" t="str">
        <f t="shared" si="6"/>
        <v/>
      </c>
      <c r="I48" s="41"/>
      <c r="J48" s="24" t="str">
        <f t="shared" si="7"/>
        <v/>
      </c>
      <c r="K48" s="41"/>
      <c r="L48" s="24" t="str">
        <f t="shared" si="8"/>
        <v/>
      </c>
      <c r="M48" s="41"/>
      <c r="N48" s="24" t="str">
        <f t="shared" si="10"/>
        <v/>
      </c>
      <c r="O48" s="63" t="str">
        <f t="shared" si="9"/>
        <v/>
      </c>
    </row>
    <row r="49" spans="1:15" ht="18" customHeight="1" x14ac:dyDescent="0.2">
      <c r="A49" s="62" t="str">
        <f t="shared" si="0"/>
        <v>CUCUMBER</v>
      </c>
      <c r="B49" s="62" t="str">
        <f t="shared" si="4"/>
        <v>Fruit &amp; Veg</v>
      </c>
      <c r="C49" s="62" t="str">
        <f t="shared" si="1"/>
        <v>EACH</v>
      </c>
      <c r="D49" s="65" t="str">
        <f t="shared" si="2"/>
        <v/>
      </c>
      <c r="E49" s="41">
        <v>4</v>
      </c>
      <c r="F49" s="24" t="str">
        <f t="shared" si="5"/>
        <v/>
      </c>
      <c r="G49" s="41"/>
      <c r="H49" s="24" t="str">
        <f t="shared" si="6"/>
        <v/>
      </c>
      <c r="I49" s="41"/>
      <c r="J49" s="24" t="str">
        <f t="shared" si="7"/>
        <v/>
      </c>
      <c r="K49" s="41"/>
      <c r="L49" s="24" t="str">
        <f t="shared" si="8"/>
        <v/>
      </c>
      <c r="M49" s="41"/>
      <c r="N49" s="24" t="str">
        <f t="shared" si="10"/>
        <v/>
      </c>
      <c r="O49" s="63" t="str">
        <f t="shared" si="9"/>
        <v/>
      </c>
    </row>
    <row r="50" spans="1:15" ht="18" customHeight="1" x14ac:dyDescent="0.2">
      <c r="A50" s="62" t="str">
        <f t="shared" si="0"/>
        <v>EXOTIC FRUIT SALAD</v>
      </c>
      <c r="B50" s="62" t="str">
        <f t="shared" si="4"/>
        <v>Fruit &amp; Veg</v>
      </c>
      <c r="C50" s="62" t="str">
        <f t="shared" si="1"/>
        <v>1.25KG</v>
      </c>
      <c r="D50" s="65" t="str">
        <f t="shared" si="2"/>
        <v/>
      </c>
      <c r="E50" s="41">
        <v>11</v>
      </c>
      <c r="F50" s="24" t="str">
        <f t="shared" si="5"/>
        <v/>
      </c>
      <c r="G50" s="41"/>
      <c r="H50" s="24" t="str">
        <f t="shared" si="6"/>
        <v/>
      </c>
      <c r="I50" s="41"/>
      <c r="J50" s="24" t="str">
        <f t="shared" si="7"/>
        <v/>
      </c>
      <c r="K50" s="41"/>
      <c r="L50" s="24" t="str">
        <f t="shared" si="8"/>
        <v/>
      </c>
      <c r="M50" s="41"/>
      <c r="N50" s="24" t="str">
        <f t="shared" si="10"/>
        <v/>
      </c>
      <c r="O50" s="63" t="str">
        <f t="shared" si="9"/>
        <v/>
      </c>
    </row>
    <row r="51" spans="1:15" ht="18" customHeight="1" x14ac:dyDescent="0.2">
      <c r="A51" s="62" t="str">
        <f t="shared" si="0"/>
        <v>FZ CHIPS</v>
      </c>
      <c r="B51" s="62" t="str">
        <f t="shared" si="4"/>
        <v>Fruit &amp; Veg</v>
      </c>
      <c r="C51" s="62" t="str">
        <f t="shared" si="1"/>
        <v>2.5KG</v>
      </c>
      <c r="D51" s="65" t="str">
        <f t="shared" si="2"/>
        <v/>
      </c>
      <c r="E51" s="41">
        <v>10</v>
      </c>
      <c r="F51" s="24" t="str">
        <f t="shared" si="5"/>
        <v/>
      </c>
      <c r="G51" s="41"/>
      <c r="H51" s="24" t="str">
        <f t="shared" si="6"/>
        <v/>
      </c>
      <c r="I51" s="41"/>
      <c r="J51" s="24" t="str">
        <f t="shared" si="7"/>
        <v/>
      </c>
      <c r="K51" s="41"/>
      <c r="L51" s="24" t="str">
        <f t="shared" si="8"/>
        <v/>
      </c>
      <c r="M51" s="41"/>
      <c r="N51" s="24" t="str">
        <f t="shared" si="10"/>
        <v/>
      </c>
      <c r="O51" s="63" t="str">
        <f t="shared" si="9"/>
        <v/>
      </c>
    </row>
    <row r="52" spans="1:15" ht="18" customHeight="1" x14ac:dyDescent="0.2">
      <c r="A52" s="62" t="str">
        <f t="shared" si="0"/>
        <v>FZ MUSHROOMS BREADED (12)</v>
      </c>
      <c r="B52" s="62" t="str">
        <f t="shared" si="4"/>
        <v>Fruit &amp; Veg</v>
      </c>
      <c r="C52" s="62" t="str">
        <f t="shared" si="1"/>
        <v>1KG</v>
      </c>
      <c r="D52" s="65" t="str">
        <f t="shared" si="2"/>
        <v/>
      </c>
      <c r="E52" s="41">
        <v>9</v>
      </c>
      <c r="F52" s="24" t="str">
        <f t="shared" si="5"/>
        <v/>
      </c>
      <c r="G52" s="41"/>
      <c r="H52" s="24" t="str">
        <f t="shared" si="6"/>
        <v/>
      </c>
      <c r="I52" s="41"/>
      <c r="J52" s="24" t="str">
        <f t="shared" si="7"/>
        <v/>
      </c>
      <c r="K52" s="41"/>
      <c r="L52" s="24" t="str">
        <f t="shared" si="8"/>
        <v/>
      </c>
      <c r="M52" s="41"/>
      <c r="N52" s="24" t="str">
        <f t="shared" si="10"/>
        <v/>
      </c>
      <c r="O52" s="63" t="str">
        <f t="shared" si="9"/>
        <v/>
      </c>
    </row>
    <row r="53" spans="1:15" ht="18" customHeight="1" x14ac:dyDescent="0.2">
      <c r="A53" s="62" t="str">
        <f t="shared" si="0"/>
        <v>FZ ONION RINGS BATTERED (10)</v>
      </c>
      <c r="B53" s="62" t="str">
        <f t="shared" si="4"/>
        <v>Fruit &amp; Veg</v>
      </c>
      <c r="C53" s="62" t="str">
        <f t="shared" si="1"/>
        <v>1KG</v>
      </c>
      <c r="D53" s="65" t="str">
        <f t="shared" si="2"/>
        <v/>
      </c>
      <c r="E53" s="41">
        <v>6</v>
      </c>
      <c r="F53" s="24" t="str">
        <f t="shared" si="5"/>
        <v/>
      </c>
      <c r="G53" s="41"/>
      <c r="H53" s="24" t="str">
        <f t="shared" si="6"/>
        <v/>
      </c>
      <c r="I53" s="41"/>
      <c r="J53" s="24" t="str">
        <f t="shared" si="7"/>
        <v/>
      </c>
      <c r="K53" s="41"/>
      <c r="L53" s="24" t="str">
        <f t="shared" si="8"/>
        <v/>
      </c>
      <c r="M53" s="41"/>
      <c r="N53" s="24" t="str">
        <f t="shared" si="10"/>
        <v/>
      </c>
      <c r="O53" s="63" t="str">
        <f t="shared" si="9"/>
        <v/>
      </c>
    </row>
    <row r="54" spans="1:15" ht="18" customHeight="1" x14ac:dyDescent="0.2">
      <c r="A54" s="62" t="str">
        <f t="shared" si="0"/>
        <v>FZ PEAS GARDEN (6)</v>
      </c>
      <c r="B54" s="62" t="str">
        <f t="shared" si="4"/>
        <v>Fruit &amp; Veg</v>
      </c>
      <c r="C54" s="62" t="str">
        <f t="shared" si="1"/>
        <v>2LB</v>
      </c>
      <c r="D54" s="65" t="str">
        <f t="shared" si="2"/>
        <v/>
      </c>
      <c r="E54" s="41">
        <v>5</v>
      </c>
      <c r="F54" s="24" t="str">
        <f t="shared" si="5"/>
        <v/>
      </c>
      <c r="G54" s="41"/>
      <c r="H54" s="24" t="str">
        <f t="shared" si="6"/>
        <v/>
      </c>
      <c r="I54" s="41"/>
      <c r="J54" s="24" t="str">
        <f t="shared" si="7"/>
        <v/>
      </c>
      <c r="K54" s="41"/>
      <c r="L54" s="24" t="str">
        <f t="shared" si="8"/>
        <v/>
      </c>
      <c r="M54" s="41"/>
      <c r="N54" s="24" t="str">
        <f t="shared" si="10"/>
        <v/>
      </c>
      <c r="O54" s="63" t="str">
        <f t="shared" si="9"/>
        <v/>
      </c>
    </row>
    <row r="55" spans="1:15" ht="18" customHeight="1" x14ac:dyDescent="0.2">
      <c r="A55" s="62" t="str">
        <f t="shared" si="0"/>
        <v>FZ POTATO MASHED</v>
      </c>
      <c r="B55" s="62" t="str">
        <f t="shared" si="4"/>
        <v>Fruit &amp; Veg</v>
      </c>
      <c r="C55" s="62" t="str">
        <f t="shared" si="1"/>
        <v>KILO</v>
      </c>
      <c r="D55" s="65" t="str">
        <f t="shared" si="2"/>
        <v/>
      </c>
      <c r="E55" s="41">
        <v>11.5</v>
      </c>
      <c r="F55" s="24" t="str">
        <f t="shared" si="5"/>
        <v/>
      </c>
      <c r="G55" s="41"/>
      <c r="H55" s="24" t="str">
        <f t="shared" si="6"/>
        <v/>
      </c>
      <c r="I55" s="41"/>
      <c r="J55" s="24" t="str">
        <f t="shared" si="7"/>
        <v/>
      </c>
      <c r="K55" s="41"/>
      <c r="L55" s="24" t="str">
        <f t="shared" si="8"/>
        <v/>
      </c>
      <c r="M55" s="41"/>
      <c r="N55" s="24" t="str">
        <f t="shared" si="10"/>
        <v/>
      </c>
      <c r="O55" s="63" t="str">
        <f t="shared" si="9"/>
        <v/>
      </c>
    </row>
    <row r="56" spans="1:15" ht="18" customHeight="1" x14ac:dyDescent="0.2">
      <c r="A56" s="62" t="str">
        <f t="shared" si="0"/>
        <v>FZ POTATO ROAST</v>
      </c>
      <c r="B56" s="62" t="str">
        <f t="shared" si="4"/>
        <v>Fruit &amp; Veg</v>
      </c>
      <c r="C56" s="62" t="str">
        <f t="shared" si="1"/>
        <v>KILO</v>
      </c>
      <c r="D56" s="65" t="str">
        <f t="shared" si="2"/>
        <v/>
      </c>
      <c r="E56" s="41">
        <v>12</v>
      </c>
      <c r="F56" s="24" t="str">
        <f t="shared" si="5"/>
        <v/>
      </c>
      <c r="G56" s="41"/>
      <c r="H56" s="24" t="str">
        <f t="shared" si="6"/>
        <v/>
      </c>
      <c r="I56" s="41"/>
      <c r="J56" s="24" t="str">
        <f t="shared" si="7"/>
        <v/>
      </c>
      <c r="K56" s="41"/>
      <c r="L56" s="24" t="str">
        <f t="shared" si="8"/>
        <v/>
      </c>
      <c r="M56" s="41"/>
      <c r="N56" s="24" t="str">
        <f t="shared" si="10"/>
        <v/>
      </c>
      <c r="O56" s="63" t="str">
        <f t="shared" si="9"/>
        <v/>
      </c>
    </row>
    <row r="57" spans="1:15" ht="18" customHeight="1" x14ac:dyDescent="0.2">
      <c r="A57" s="62" t="str">
        <f t="shared" si="0"/>
        <v>FZ POTATO SMILES</v>
      </c>
      <c r="B57" s="62" t="str">
        <f t="shared" si="4"/>
        <v>Fruit &amp; Veg</v>
      </c>
      <c r="C57" s="62" t="str">
        <f t="shared" si="1"/>
        <v>KILO</v>
      </c>
      <c r="D57" s="65" t="str">
        <f t="shared" si="2"/>
        <v/>
      </c>
      <c r="E57" s="41">
        <v>6</v>
      </c>
      <c r="F57" s="24" t="str">
        <f t="shared" si="5"/>
        <v/>
      </c>
      <c r="G57" s="41"/>
      <c r="H57" s="24" t="str">
        <f t="shared" si="6"/>
        <v/>
      </c>
      <c r="I57" s="41"/>
      <c r="J57" s="24" t="str">
        <f t="shared" si="7"/>
        <v/>
      </c>
      <c r="K57" s="41"/>
      <c r="L57" s="24" t="str">
        <f t="shared" si="8"/>
        <v/>
      </c>
      <c r="M57" s="41"/>
      <c r="N57" s="24" t="str">
        <f t="shared" si="10"/>
        <v/>
      </c>
      <c r="O57" s="63" t="str">
        <f t="shared" si="9"/>
        <v/>
      </c>
    </row>
    <row r="58" spans="1:15" ht="18" customHeight="1" x14ac:dyDescent="0.2">
      <c r="A58" s="62" t="str">
        <f t="shared" si="0"/>
        <v>FZ POTATO WEDGES (4)</v>
      </c>
      <c r="B58" s="62" t="str">
        <f t="shared" si="4"/>
        <v>Fruit &amp; Veg</v>
      </c>
      <c r="C58" s="62" t="str">
        <f t="shared" si="1"/>
        <v>2.5KG</v>
      </c>
      <c r="D58" s="65" t="str">
        <f t="shared" si="2"/>
        <v/>
      </c>
      <c r="E58" s="41">
        <v>14</v>
      </c>
      <c r="F58" s="24" t="str">
        <f t="shared" si="5"/>
        <v/>
      </c>
      <c r="G58" s="41"/>
      <c r="H58" s="24" t="str">
        <f t="shared" si="6"/>
        <v/>
      </c>
      <c r="I58" s="41"/>
      <c r="J58" s="24" t="str">
        <f t="shared" si="7"/>
        <v/>
      </c>
      <c r="K58" s="41"/>
      <c r="L58" s="24" t="str">
        <f t="shared" si="8"/>
        <v/>
      </c>
      <c r="M58" s="41"/>
      <c r="N58" s="24" t="str">
        <f t="shared" si="10"/>
        <v/>
      </c>
      <c r="O58" s="63" t="str">
        <f t="shared" si="9"/>
        <v/>
      </c>
    </row>
    <row r="59" spans="1:15" ht="18" customHeight="1" x14ac:dyDescent="0.2">
      <c r="A59" s="62" t="str">
        <f t="shared" si="0"/>
        <v>FZ POTATO SHELS (4)</v>
      </c>
      <c r="B59" s="62" t="str">
        <f t="shared" si="4"/>
        <v>Fruit &amp; Veg</v>
      </c>
      <c r="C59" s="62" t="str">
        <f t="shared" si="1"/>
        <v>1X200</v>
      </c>
      <c r="D59" s="65" t="str">
        <f t="shared" si="2"/>
        <v/>
      </c>
      <c r="E59" s="41">
        <v>0</v>
      </c>
      <c r="F59" s="24" t="str">
        <f t="shared" si="5"/>
        <v/>
      </c>
      <c r="G59" s="41"/>
      <c r="H59" s="24" t="str">
        <f t="shared" si="6"/>
        <v/>
      </c>
      <c r="I59" s="41"/>
      <c r="J59" s="24" t="str">
        <f t="shared" si="7"/>
        <v/>
      </c>
      <c r="K59" s="41"/>
      <c r="L59" s="24" t="str">
        <f t="shared" si="8"/>
        <v/>
      </c>
      <c r="M59" s="41"/>
      <c r="N59" s="24" t="str">
        <f t="shared" si="10"/>
        <v/>
      </c>
      <c r="O59" s="63" t="str">
        <f t="shared" si="9"/>
        <v/>
      </c>
    </row>
    <row r="60" spans="1:15" ht="18" customHeight="1" x14ac:dyDescent="0.2">
      <c r="A60" s="62" t="str">
        <f t="shared" si="0"/>
        <v>MUSHROOMS BUTTON (2)</v>
      </c>
      <c r="B60" s="62" t="str">
        <f t="shared" si="4"/>
        <v>Fruit &amp; Veg</v>
      </c>
      <c r="C60" s="62" t="str">
        <f t="shared" si="1"/>
        <v>2.72KG</v>
      </c>
      <c r="D60" s="65" t="str">
        <f t="shared" si="2"/>
        <v/>
      </c>
      <c r="E60" s="41">
        <v>4.3</v>
      </c>
      <c r="F60" s="24" t="str">
        <f t="shared" si="5"/>
        <v/>
      </c>
      <c r="G60" s="41"/>
      <c r="H60" s="24" t="str">
        <f t="shared" si="6"/>
        <v/>
      </c>
      <c r="I60" s="41"/>
      <c r="J60" s="24" t="str">
        <f t="shared" si="7"/>
        <v/>
      </c>
      <c r="K60" s="41"/>
      <c r="L60" s="24" t="str">
        <f t="shared" si="8"/>
        <v/>
      </c>
      <c r="M60" s="41"/>
      <c r="N60" s="24" t="str">
        <f t="shared" si="10"/>
        <v/>
      </c>
      <c r="O60" s="63" t="str">
        <f t="shared" si="9"/>
        <v/>
      </c>
    </row>
    <row r="61" spans="1:15" ht="18" customHeight="1" x14ac:dyDescent="0.2">
      <c r="A61" s="62" t="str">
        <f t="shared" si="0"/>
        <v>MUSHROOMS FLAT FIELD</v>
      </c>
      <c r="B61" s="62" t="str">
        <f t="shared" si="4"/>
        <v>Fruit &amp; Veg</v>
      </c>
      <c r="C61" s="62" t="str">
        <f t="shared" si="1"/>
        <v>2.72KG</v>
      </c>
      <c r="D61" s="65" t="str">
        <f t="shared" si="2"/>
        <v/>
      </c>
      <c r="E61" s="41">
        <v>1</v>
      </c>
      <c r="F61" s="24" t="str">
        <f t="shared" si="5"/>
        <v/>
      </c>
      <c r="G61" s="41"/>
      <c r="H61" s="24" t="str">
        <f t="shared" si="6"/>
        <v/>
      </c>
      <c r="I61" s="41"/>
      <c r="J61" s="24" t="str">
        <f t="shared" si="7"/>
        <v/>
      </c>
      <c r="K61" s="41"/>
      <c r="L61" s="24" t="str">
        <f t="shared" si="8"/>
        <v/>
      </c>
      <c r="M61" s="41"/>
      <c r="N61" s="24" t="str">
        <f t="shared" si="10"/>
        <v/>
      </c>
      <c r="O61" s="63" t="str">
        <f t="shared" si="9"/>
        <v/>
      </c>
    </row>
    <row r="62" spans="1:15" ht="18" customHeight="1" x14ac:dyDescent="0.2">
      <c r="A62" s="62" t="str">
        <f t="shared" si="0"/>
        <v>ONIONS</v>
      </c>
      <c r="B62" s="62" t="str">
        <f t="shared" si="4"/>
        <v>Fruit &amp; Veg</v>
      </c>
      <c r="C62" s="62" t="str">
        <f t="shared" si="1"/>
        <v>2KG</v>
      </c>
      <c r="D62" s="65" t="str">
        <f t="shared" si="2"/>
        <v/>
      </c>
      <c r="E62" s="41">
        <v>0</v>
      </c>
      <c r="F62" s="24" t="str">
        <f t="shared" si="5"/>
        <v/>
      </c>
      <c r="G62" s="41"/>
      <c r="H62" s="24" t="str">
        <f t="shared" si="6"/>
        <v/>
      </c>
      <c r="I62" s="41"/>
      <c r="J62" s="24" t="str">
        <f t="shared" si="7"/>
        <v/>
      </c>
      <c r="K62" s="41"/>
      <c r="L62" s="24" t="str">
        <f t="shared" si="8"/>
        <v/>
      </c>
      <c r="M62" s="41"/>
      <c r="N62" s="24" t="str">
        <f t="shared" si="10"/>
        <v/>
      </c>
      <c r="O62" s="63" t="str">
        <f t="shared" si="9"/>
        <v/>
      </c>
    </row>
    <row r="63" spans="1:15" ht="18" customHeight="1" x14ac:dyDescent="0.2">
      <c r="A63" s="62" t="str">
        <f t="shared" si="0"/>
        <v>PEARS</v>
      </c>
      <c r="B63" s="62" t="str">
        <f t="shared" si="4"/>
        <v>Fruit &amp; Veg</v>
      </c>
      <c r="C63" s="62" t="str">
        <f t="shared" si="1"/>
        <v>1.5KG</v>
      </c>
      <c r="D63" s="65" t="str">
        <f t="shared" si="2"/>
        <v/>
      </c>
      <c r="E63" s="41">
        <v>6</v>
      </c>
      <c r="F63" s="24" t="str">
        <f t="shared" si="5"/>
        <v/>
      </c>
      <c r="G63" s="41"/>
      <c r="H63" s="24" t="str">
        <f t="shared" si="6"/>
        <v/>
      </c>
      <c r="I63" s="41"/>
      <c r="J63" s="24" t="str">
        <f t="shared" si="7"/>
        <v/>
      </c>
      <c r="K63" s="41"/>
      <c r="L63" s="24" t="str">
        <f t="shared" si="8"/>
        <v/>
      </c>
      <c r="M63" s="41"/>
      <c r="N63" s="24" t="str">
        <f t="shared" si="10"/>
        <v/>
      </c>
      <c r="O63" s="63" t="str">
        <f t="shared" si="9"/>
        <v/>
      </c>
    </row>
    <row r="64" spans="1:15" ht="18" customHeight="1" x14ac:dyDescent="0.2">
      <c r="A64" s="62" t="str">
        <f t="shared" si="0"/>
        <v>POTATOES JACKET</v>
      </c>
      <c r="B64" s="62" t="str">
        <f t="shared" si="4"/>
        <v>Fruit &amp; Veg</v>
      </c>
      <c r="C64" s="62" t="str">
        <f t="shared" si="1"/>
        <v>25KG</v>
      </c>
      <c r="D64" s="65" t="str">
        <f t="shared" si="2"/>
        <v/>
      </c>
      <c r="E64" s="41">
        <v>1</v>
      </c>
      <c r="F64" s="24" t="str">
        <f t="shared" si="5"/>
        <v/>
      </c>
      <c r="G64" s="41"/>
      <c r="H64" s="24" t="str">
        <f t="shared" si="6"/>
        <v/>
      </c>
      <c r="I64" s="41"/>
      <c r="J64" s="24" t="str">
        <f t="shared" si="7"/>
        <v/>
      </c>
      <c r="K64" s="41"/>
      <c r="L64" s="24" t="str">
        <f t="shared" si="8"/>
        <v/>
      </c>
      <c r="M64" s="41"/>
      <c r="N64" s="24" t="str">
        <f t="shared" si="10"/>
        <v/>
      </c>
      <c r="O64" s="63" t="str">
        <f t="shared" si="9"/>
        <v/>
      </c>
    </row>
    <row r="65" spans="1:15" ht="18" customHeight="1" x14ac:dyDescent="0.2">
      <c r="A65" s="62" t="str">
        <f t="shared" si="0"/>
        <v>POTATOES NEW</v>
      </c>
      <c r="B65" s="62" t="str">
        <f t="shared" si="4"/>
        <v>Fruit &amp; Veg</v>
      </c>
      <c r="C65" s="62" t="str">
        <f t="shared" si="1"/>
        <v>12.5KG</v>
      </c>
      <c r="D65" s="65">
        <f t="shared" si="2"/>
        <v>0.52</v>
      </c>
      <c r="E65" s="41">
        <v>1.2</v>
      </c>
      <c r="F65" s="24">
        <f t="shared" si="5"/>
        <v>0.624</v>
      </c>
      <c r="G65" s="41"/>
      <c r="H65" s="24">
        <f t="shared" si="6"/>
        <v>0</v>
      </c>
      <c r="I65" s="41"/>
      <c r="J65" s="24">
        <f t="shared" si="7"/>
        <v>0</v>
      </c>
      <c r="K65" s="41"/>
      <c r="L65" s="24">
        <f t="shared" si="8"/>
        <v>0</v>
      </c>
      <c r="M65" s="41"/>
      <c r="N65" s="24" t="str">
        <f t="shared" si="10"/>
        <v/>
      </c>
      <c r="O65" s="63">
        <f t="shared" si="9"/>
        <v>0.624</v>
      </c>
    </row>
    <row r="66" spans="1:15" ht="18" customHeight="1" x14ac:dyDescent="0.2">
      <c r="A66" s="62" t="str">
        <f t="shared" si="0"/>
        <v>SALAD MIX (12)</v>
      </c>
      <c r="B66" s="62" t="str">
        <f t="shared" si="4"/>
        <v>Fruit &amp; Veg</v>
      </c>
      <c r="C66" s="62" t="str">
        <f t="shared" si="1"/>
        <v>1X12B</v>
      </c>
      <c r="D66" s="65" t="str">
        <f t="shared" si="2"/>
        <v/>
      </c>
      <c r="E66" s="41">
        <v>4</v>
      </c>
      <c r="F66" s="24" t="str">
        <f t="shared" si="5"/>
        <v/>
      </c>
      <c r="G66" s="41"/>
      <c r="H66" s="24" t="str">
        <f t="shared" si="6"/>
        <v/>
      </c>
      <c r="I66" s="41"/>
      <c r="J66" s="24" t="str">
        <f t="shared" si="7"/>
        <v/>
      </c>
      <c r="K66" s="41"/>
      <c r="L66" s="24" t="str">
        <f t="shared" si="8"/>
        <v/>
      </c>
      <c r="M66" s="41"/>
      <c r="N66" s="24" t="str">
        <f t="shared" si="10"/>
        <v/>
      </c>
      <c r="O66" s="63" t="str">
        <f t="shared" si="9"/>
        <v/>
      </c>
    </row>
    <row r="67" spans="1:15" ht="18" customHeight="1" x14ac:dyDescent="0.2">
      <c r="A67" s="62" t="str">
        <f t="shared" si="0"/>
        <v>TOMATOES</v>
      </c>
      <c r="B67" s="62" t="str">
        <f t="shared" si="4"/>
        <v>Fruit &amp; Veg</v>
      </c>
      <c r="C67" s="62" t="str">
        <f t="shared" si="1"/>
        <v>6KG</v>
      </c>
      <c r="D67" s="65" t="str">
        <f t="shared" si="2"/>
        <v/>
      </c>
      <c r="E67" s="41">
        <v>35</v>
      </c>
      <c r="F67" s="24" t="str">
        <f t="shared" si="5"/>
        <v/>
      </c>
      <c r="G67" s="41"/>
      <c r="H67" s="24" t="str">
        <f t="shared" si="6"/>
        <v/>
      </c>
      <c r="I67" s="41"/>
      <c r="J67" s="24" t="str">
        <f t="shared" si="7"/>
        <v/>
      </c>
      <c r="K67" s="41"/>
      <c r="L67" s="24" t="str">
        <f t="shared" si="8"/>
        <v/>
      </c>
      <c r="M67" s="41"/>
      <c r="N67" s="24" t="str">
        <f t="shared" si="10"/>
        <v/>
      </c>
      <c r="O67" s="63" t="str">
        <f t="shared" si="9"/>
        <v/>
      </c>
    </row>
    <row r="68" spans="1:15" ht="18" customHeight="1" x14ac:dyDescent="0.2">
      <c r="A68" s="62" t="str">
        <f t="shared" si="0"/>
        <v>BUTTER PORTION (100)</v>
      </c>
      <c r="B68" s="62" t="str">
        <f t="shared" si="4"/>
        <v>Dairy</v>
      </c>
      <c r="C68" s="62" t="str">
        <f t="shared" si="1"/>
        <v>BOX</v>
      </c>
      <c r="D68" s="65" t="str">
        <f t="shared" si="2"/>
        <v/>
      </c>
      <c r="E68" s="41">
        <v>10</v>
      </c>
      <c r="F68" s="24" t="str">
        <f t="shared" si="5"/>
        <v/>
      </c>
      <c r="G68" s="41"/>
      <c r="H68" s="24" t="str">
        <f t="shared" si="6"/>
        <v/>
      </c>
      <c r="I68" s="41"/>
      <c r="J68" s="24" t="str">
        <f t="shared" si="7"/>
        <v/>
      </c>
      <c r="K68" s="41"/>
      <c r="L68" s="24" t="str">
        <f t="shared" si="8"/>
        <v/>
      </c>
      <c r="M68" s="41"/>
      <c r="N68" s="24" t="str">
        <f t="shared" si="10"/>
        <v/>
      </c>
      <c r="O68" s="63" t="str">
        <f t="shared" si="9"/>
        <v/>
      </c>
    </row>
    <row r="69" spans="1:15" ht="18" customHeight="1" x14ac:dyDescent="0.2">
      <c r="A69" s="62" t="str">
        <f t="shared" si="0"/>
        <v>MOONRAKER BUTTER</v>
      </c>
      <c r="B69" s="62" t="str">
        <f t="shared" si="4"/>
        <v>Dairy</v>
      </c>
      <c r="C69" s="62" t="str">
        <f t="shared" si="1"/>
        <v>EACH</v>
      </c>
      <c r="D69" s="65" t="str">
        <f t="shared" si="2"/>
        <v/>
      </c>
      <c r="E69" s="41">
        <v>0</v>
      </c>
      <c r="F69" s="24" t="str">
        <f t="shared" si="5"/>
        <v/>
      </c>
      <c r="G69" s="41"/>
      <c r="H69" s="24" t="str">
        <f t="shared" si="6"/>
        <v/>
      </c>
      <c r="I69" s="41"/>
      <c r="J69" s="24" t="str">
        <f t="shared" si="7"/>
        <v/>
      </c>
      <c r="K69" s="41"/>
      <c r="L69" s="24" t="str">
        <f t="shared" si="8"/>
        <v/>
      </c>
      <c r="M69" s="41"/>
      <c r="N69" s="24" t="str">
        <f t="shared" si="10"/>
        <v/>
      </c>
      <c r="O69" s="63" t="str">
        <f t="shared" si="9"/>
        <v/>
      </c>
    </row>
    <row r="70" spans="1:15" ht="18" customHeight="1" x14ac:dyDescent="0.2">
      <c r="A70" s="62" t="str">
        <f t="shared" ref="A70:A133" si="11">IF(ISBLANK(food_items),"",food_items)</f>
        <v>CHEESE BRIE (4)</v>
      </c>
      <c r="B70" s="62" t="str">
        <f t="shared" ref="B70:B133" si="12">IF(A70="","",INDEX(inventory,MATCH(A70,food_items,0),2))</f>
        <v>Dairy</v>
      </c>
      <c r="C70" s="62" t="str">
        <f t="shared" ref="C70:C133" si="13">IF(A70="","",INDEX(inventory,MATCH(A70,food_items,0),6))</f>
        <v>EACH</v>
      </c>
      <c r="D70" s="65" t="str">
        <f t="shared" ref="D70:D133" si="14">IF(A70="","",INDEX(inventory,MATCH(A70,food_items,0),7))</f>
        <v/>
      </c>
      <c r="E70" s="41">
        <v>2</v>
      </c>
      <c r="F70" s="24" t="str">
        <f t="shared" si="5"/>
        <v/>
      </c>
      <c r="G70" s="41"/>
      <c r="H70" s="24" t="str">
        <f t="shared" si="6"/>
        <v/>
      </c>
      <c r="I70" s="41"/>
      <c r="J70" s="24" t="str">
        <f t="shared" si="7"/>
        <v/>
      </c>
      <c r="K70" s="41"/>
      <c r="L70" s="24" t="str">
        <f t="shared" si="8"/>
        <v/>
      </c>
      <c r="M70" s="41"/>
      <c r="N70" s="24" t="str">
        <f t="shared" ref="N70:N101" si="15">IF(OR(period=4,$D70=""),"",$M70*$D70)</f>
        <v/>
      </c>
      <c r="O70" s="63" t="str">
        <f t="shared" si="9"/>
        <v/>
      </c>
    </row>
    <row r="71" spans="1:15" ht="18" customHeight="1" x14ac:dyDescent="0.2">
      <c r="A71" s="62" t="str">
        <f t="shared" si="11"/>
        <v>CHEESE CHEDAR</v>
      </c>
      <c r="B71" s="62" t="str">
        <f t="shared" si="12"/>
        <v>Dairy</v>
      </c>
      <c r="C71" s="62" t="str">
        <f t="shared" si="13"/>
        <v>KG</v>
      </c>
      <c r="D71" s="65" t="str">
        <f t="shared" si="14"/>
        <v/>
      </c>
      <c r="E71" s="41">
        <v>5</v>
      </c>
      <c r="F71" s="24" t="str">
        <f t="shared" ref="F71:F134" si="16">IF($D71="","",$E71*$D71)</f>
        <v/>
      </c>
      <c r="G71" s="41"/>
      <c r="H71" s="24" t="str">
        <f t="shared" ref="H71:H134" si="17">IF($D71="","",$G71*$D71)</f>
        <v/>
      </c>
      <c r="I71" s="41"/>
      <c r="J71" s="24" t="str">
        <f t="shared" ref="J71:J134" si="18">IF($D71="","",$I71*$D71)</f>
        <v/>
      </c>
      <c r="K71" s="41"/>
      <c r="L71" s="24" t="str">
        <f t="shared" ref="L71:L134" si="19">IF($D71="","",$K71*$D71)</f>
        <v/>
      </c>
      <c r="M71" s="41"/>
      <c r="N71" s="24" t="str">
        <f t="shared" si="15"/>
        <v/>
      </c>
      <c r="O71" s="63" t="str">
        <f t="shared" ref="O71:O134" si="20">IF($D71="","",SUM(F71,H71,J71,L71,N71))</f>
        <v/>
      </c>
    </row>
    <row r="72" spans="1:15" ht="18" customHeight="1" x14ac:dyDescent="0.2">
      <c r="A72" s="62" t="str">
        <f t="shared" si="11"/>
        <v>CHEESE MOZ (10)</v>
      </c>
      <c r="B72" s="62" t="str">
        <f t="shared" si="12"/>
        <v>Dairy</v>
      </c>
      <c r="C72" s="62" t="str">
        <f t="shared" si="13"/>
        <v>1KG</v>
      </c>
      <c r="D72" s="65" t="str">
        <f t="shared" si="14"/>
        <v/>
      </c>
      <c r="E72" s="41">
        <v>9</v>
      </c>
      <c r="F72" s="24" t="str">
        <f t="shared" si="16"/>
        <v/>
      </c>
      <c r="G72" s="41"/>
      <c r="H72" s="24" t="str">
        <f t="shared" si="17"/>
        <v/>
      </c>
      <c r="I72" s="41"/>
      <c r="J72" s="24" t="str">
        <f t="shared" si="18"/>
        <v/>
      </c>
      <c r="K72" s="41"/>
      <c r="L72" s="24" t="str">
        <f t="shared" si="19"/>
        <v/>
      </c>
      <c r="M72" s="41"/>
      <c r="N72" s="24" t="str">
        <f t="shared" si="15"/>
        <v/>
      </c>
      <c r="O72" s="63" t="str">
        <f t="shared" si="20"/>
        <v/>
      </c>
    </row>
    <row r="73" spans="1:15" ht="18" customHeight="1" x14ac:dyDescent="0.2">
      <c r="A73" s="62" t="str">
        <f t="shared" si="11"/>
        <v>CHEESE MOZ (12) BALLS MINI</v>
      </c>
      <c r="B73" s="62" t="str">
        <f t="shared" si="12"/>
        <v>Dairy</v>
      </c>
      <c r="C73" s="62" t="str">
        <f t="shared" si="13"/>
        <v>1KG</v>
      </c>
      <c r="D73" s="65" t="str">
        <f t="shared" si="14"/>
        <v/>
      </c>
      <c r="E73" s="41">
        <v>0</v>
      </c>
      <c r="F73" s="24" t="str">
        <f t="shared" si="16"/>
        <v/>
      </c>
      <c r="G73" s="41"/>
      <c r="H73" s="24" t="str">
        <f t="shared" si="17"/>
        <v/>
      </c>
      <c r="I73" s="41"/>
      <c r="J73" s="24" t="str">
        <f t="shared" si="18"/>
        <v/>
      </c>
      <c r="K73" s="41"/>
      <c r="L73" s="24" t="str">
        <f t="shared" si="19"/>
        <v/>
      </c>
      <c r="M73" s="41"/>
      <c r="N73" s="24" t="str">
        <f t="shared" si="15"/>
        <v/>
      </c>
      <c r="O73" s="63" t="str">
        <f t="shared" si="20"/>
        <v/>
      </c>
    </row>
    <row r="74" spans="1:15" ht="18" customHeight="1" x14ac:dyDescent="0.2">
      <c r="A74" s="62" t="str">
        <f t="shared" si="11"/>
        <v>CHEESE STILTON</v>
      </c>
      <c r="B74" s="62" t="str">
        <f t="shared" si="12"/>
        <v>Dairy</v>
      </c>
      <c r="C74" s="62" t="str">
        <f t="shared" si="13"/>
        <v>EACH</v>
      </c>
      <c r="D74" s="65" t="str">
        <f t="shared" si="14"/>
        <v/>
      </c>
      <c r="E74" s="41">
        <v>4</v>
      </c>
      <c r="F74" s="24" t="str">
        <f t="shared" si="16"/>
        <v/>
      </c>
      <c r="G74" s="41"/>
      <c r="H74" s="24" t="str">
        <f t="shared" si="17"/>
        <v/>
      </c>
      <c r="I74" s="41"/>
      <c r="J74" s="24" t="str">
        <f t="shared" si="18"/>
        <v/>
      </c>
      <c r="K74" s="41"/>
      <c r="L74" s="24" t="str">
        <f t="shared" si="19"/>
        <v/>
      </c>
      <c r="M74" s="41"/>
      <c r="N74" s="24" t="str">
        <f t="shared" si="15"/>
        <v/>
      </c>
      <c r="O74" s="63" t="str">
        <f t="shared" si="20"/>
        <v/>
      </c>
    </row>
    <row r="75" spans="1:15" ht="18" customHeight="1" x14ac:dyDescent="0.2">
      <c r="A75" s="62" t="str">
        <f t="shared" si="11"/>
        <v>CREAM AEROSOL SPRAY</v>
      </c>
      <c r="B75" s="62" t="str">
        <f t="shared" si="12"/>
        <v>Dairy</v>
      </c>
      <c r="C75" s="62" t="str">
        <f t="shared" si="13"/>
        <v>500GM</v>
      </c>
      <c r="D75" s="65" t="str">
        <f t="shared" si="14"/>
        <v/>
      </c>
      <c r="E75" s="41">
        <v>6</v>
      </c>
      <c r="F75" s="24" t="str">
        <f t="shared" si="16"/>
        <v/>
      </c>
      <c r="G75" s="41"/>
      <c r="H75" s="24" t="str">
        <f t="shared" si="17"/>
        <v/>
      </c>
      <c r="I75" s="41"/>
      <c r="J75" s="24" t="str">
        <f t="shared" si="18"/>
        <v/>
      </c>
      <c r="K75" s="41"/>
      <c r="L75" s="24" t="str">
        <f t="shared" si="19"/>
        <v/>
      </c>
      <c r="M75" s="41"/>
      <c r="N75" s="24" t="str">
        <f t="shared" si="15"/>
        <v/>
      </c>
      <c r="O75" s="63" t="str">
        <f t="shared" si="20"/>
        <v/>
      </c>
    </row>
    <row r="76" spans="1:15" ht="18" customHeight="1" x14ac:dyDescent="0.2">
      <c r="A76" s="62" t="str">
        <f t="shared" si="11"/>
        <v>CREAM WIPPING</v>
      </c>
      <c r="B76" s="62" t="str">
        <f t="shared" si="12"/>
        <v>Dairy</v>
      </c>
      <c r="C76" s="62" t="str">
        <f t="shared" si="13"/>
        <v>LTR</v>
      </c>
      <c r="D76" s="65" t="str">
        <f t="shared" si="14"/>
        <v/>
      </c>
      <c r="E76" s="41">
        <v>5</v>
      </c>
      <c r="F76" s="24" t="str">
        <f t="shared" si="16"/>
        <v/>
      </c>
      <c r="G76" s="41"/>
      <c r="H76" s="24" t="str">
        <f t="shared" si="17"/>
        <v/>
      </c>
      <c r="I76" s="41"/>
      <c r="J76" s="24" t="str">
        <f t="shared" si="18"/>
        <v/>
      </c>
      <c r="K76" s="41"/>
      <c r="L76" s="24" t="str">
        <f t="shared" si="19"/>
        <v/>
      </c>
      <c r="M76" s="41"/>
      <c r="N76" s="24" t="str">
        <f t="shared" si="15"/>
        <v/>
      </c>
      <c r="O76" s="63" t="str">
        <f t="shared" si="20"/>
        <v/>
      </c>
    </row>
    <row r="77" spans="1:15" ht="18" customHeight="1" x14ac:dyDescent="0.2">
      <c r="A77" s="62" t="str">
        <f t="shared" si="11"/>
        <v>EGGS (15)</v>
      </c>
      <c r="B77" s="62" t="str">
        <f t="shared" si="12"/>
        <v>Dairy</v>
      </c>
      <c r="C77" s="62" t="str">
        <f t="shared" si="13"/>
        <v>DOZEN</v>
      </c>
      <c r="D77" s="65" t="str">
        <f t="shared" si="14"/>
        <v/>
      </c>
      <c r="E77" s="41">
        <v>14.5</v>
      </c>
      <c r="F77" s="24" t="str">
        <f t="shared" si="16"/>
        <v/>
      </c>
      <c r="G77" s="41"/>
      <c r="H77" s="24" t="str">
        <f t="shared" si="17"/>
        <v/>
      </c>
      <c r="I77" s="41"/>
      <c r="J77" s="24" t="str">
        <f t="shared" si="18"/>
        <v/>
      </c>
      <c r="K77" s="41"/>
      <c r="L77" s="24" t="str">
        <f t="shared" si="19"/>
        <v/>
      </c>
      <c r="M77" s="41"/>
      <c r="N77" s="24" t="str">
        <f t="shared" si="15"/>
        <v/>
      </c>
      <c r="O77" s="63" t="str">
        <f t="shared" si="20"/>
        <v/>
      </c>
    </row>
    <row r="78" spans="1:15" ht="18" customHeight="1" x14ac:dyDescent="0.2">
      <c r="A78" s="62" t="str">
        <f t="shared" si="11"/>
        <v>EGGS LIQUID (12)</v>
      </c>
      <c r="B78" s="62" t="str">
        <f t="shared" si="12"/>
        <v>Dairy</v>
      </c>
      <c r="C78" s="62" t="str">
        <f t="shared" si="13"/>
        <v>KILO</v>
      </c>
      <c r="D78" s="65" t="str">
        <f t="shared" si="14"/>
        <v/>
      </c>
      <c r="E78" s="41">
        <v>33</v>
      </c>
      <c r="F78" s="24" t="str">
        <f t="shared" si="16"/>
        <v/>
      </c>
      <c r="G78" s="41"/>
      <c r="H78" s="24" t="str">
        <f t="shared" si="17"/>
        <v/>
      </c>
      <c r="I78" s="41"/>
      <c r="J78" s="24" t="str">
        <f t="shared" si="18"/>
        <v/>
      </c>
      <c r="K78" s="41"/>
      <c r="L78" s="24" t="str">
        <f t="shared" si="19"/>
        <v/>
      </c>
      <c r="M78" s="41"/>
      <c r="N78" s="24" t="str">
        <f t="shared" si="15"/>
        <v/>
      </c>
      <c r="O78" s="63" t="str">
        <f t="shared" si="20"/>
        <v/>
      </c>
    </row>
    <row r="79" spans="1:15" ht="18" customHeight="1" x14ac:dyDescent="0.2">
      <c r="A79" s="62" t="str">
        <f t="shared" si="11"/>
        <v>MILK SEMI SKIMMED/FULL</v>
      </c>
      <c r="B79" s="62" t="str">
        <f t="shared" si="12"/>
        <v>Dairy</v>
      </c>
      <c r="C79" s="62" t="str">
        <f t="shared" si="13"/>
        <v>4 PT</v>
      </c>
      <c r="D79" s="65" t="str">
        <f t="shared" si="14"/>
        <v/>
      </c>
      <c r="E79" s="41">
        <v>25.5</v>
      </c>
      <c r="F79" s="24" t="str">
        <f t="shared" si="16"/>
        <v/>
      </c>
      <c r="G79" s="41"/>
      <c r="H79" s="24" t="str">
        <f t="shared" si="17"/>
        <v/>
      </c>
      <c r="I79" s="41"/>
      <c r="J79" s="24" t="str">
        <f t="shared" si="18"/>
        <v/>
      </c>
      <c r="K79" s="41"/>
      <c r="L79" s="24" t="str">
        <f t="shared" si="19"/>
        <v/>
      </c>
      <c r="M79" s="41"/>
      <c r="N79" s="24" t="str">
        <f t="shared" si="15"/>
        <v/>
      </c>
      <c r="O79" s="63" t="str">
        <f t="shared" si="20"/>
        <v/>
      </c>
    </row>
    <row r="80" spans="1:15" ht="18" customHeight="1" x14ac:dyDescent="0.2">
      <c r="A80" s="62" t="str">
        <f t="shared" si="11"/>
        <v>SOUR CREAM</v>
      </c>
      <c r="B80" s="62" t="str">
        <f t="shared" si="12"/>
        <v>Dairy</v>
      </c>
      <c r="C80" s="62" t="str">
        <f t="shared" si="13"/>
        <v>5LTR</v>
      </c>
      <c r="D80" s="65" t="str">
        <f t="shared" si="14"/>
        <v/>
      </c>
      <c r="E80" s="41">
        <v>1</v>
      </c>
      <c r="F80" s="24" t="str">
        <f t="shared" si="16"/>
        <v/>
      </c>
      <c r="G80" s="41"/>
      <c r="H80" s="24" t="str">
        <f t="shared" si="17"/>
        <v/>
      </c>
      <c r="I80" s="41"/>
      <c r="J80" s="24" t="str">
        <f t="shared" si="18"/>
        <v/>
      </c>
      <c r="K80" s="41"/>
      <c r="L80" s="24" t="str">
        <f t="shared" si="19"/>
        <v/>
      </c>
      <c r="M80" s="41"/>
      <c r="N80" s="24" t="str">
        <f t="shared" si="15"/>
        <v/>
      </c>
      <c r="O80" s="63" t="str">
        <f t="shared" si="20"/>
        <v/>
      </c>
    </row>
    <row r="81" spans="1:15" ht="18" customHeight="1" x14ac:dyDescent="0.2">
      <c r="A81" s="62" t="str">
        <f t="shared" si="11"/>
        <v>SUNFLOWER PORTIONS (100)</v>
      </c>
      <c r="B81" s="62" t="str">
        <f t="shared" si="12"/>
        <v>Dairy</v>
      </c>
      <c r="C81" s="62" t="str">
        <f t="shared" si="13"/>
        <v>BOX</v>
      </c>
      <c r="D81" s="65" t="str">
        <f t="shared" si="14"/>
        <v/>
      </c>
      <c r="E81" s="41">
        <v>5</v>
      </c>
      <c r="F81" s="24" t="str">
        <f t="shared" si="16"/>
        <v/>
      </c>
      <c r="G81" s="41"/>
      <c r="H81" s="24" t="str">
        <f t="shared" si="17"/>
        <v/>
      </c>
      <c r="I81" s="41"/>
      <c r="J81" s="24" t="str">
        <f t="shared" si="18"/>
        <v/>
      </c>
      <c r="K81" s="41"/>
      <c r="L81" s="24" t="str">
        <f t="shared" si="19"/>
        <v/>
      </c>
      <c r="M81" s="41"/>
      <c r="N81" s="24" t="str">
        <f t="shared" si="15"/>
        <v/>
      </c>
      <c r="O81" s="63" t="str">
        <f t="shared" si="20"/>
        <v/>
      </c>
    </row>
    <row r="82" spans="1:15" ht="18" customHeight="1" x14ac:dyDescent="0.2">
      <c r="A82" s="62" t="str">
        <f t="shared" si="11"/>
        <v>YOGHURT ALL</v>
      </c>
      <c r="B82" s="62" t="str">
        <f t="shared" si="12"/>
        <v>Dairy</v>
      </c>
      <c r="C82" s="62" t="str">
        <f t="shared" si="13"/>
        <v>EACH</v>
      </c>
      <c r="D82" s="65" t="str">
        <f t="shared" si="14"/>
        <v/>
      </c>
      <c r="E82" s="41">
        <v>214</v>
      </c>
      <c r="F82" s="24" t="str">
        <f t="shared" si="16"/>
        <v/>
      </c>
      <c r="G82" s="41"/>
      <c r="H82" s="24" t="str">
        <f t="shared" si="17"/>
        <v/>
      </c>
      <c r="I82" s="41"/>
      <c r="J82" s="24" t="str">
        <f t="shared" si="18"/>
        <v/>
      </c>
      <c r="K82" s="41"/>
      <c r="L82" s="24" t="str">
        <f t="shared" si="19"/>
        <v/>
      </c>
      <c r="M82" s="41"/>
      <c r="N82" s="24" t="str">
        <f t="shared" si="15"/>
        <v/>
      </c>
      <c r="O82" s="63" t="str">
        <f t="shared" si="20"/>
        <v/>
      </c>
    </row>
    <row r="83" spans="1:15" ht="18" customHeight="1" x14ac:dyDescent="0.2">
      <c r="A83" s="62" t="str">
        <f t="shared" si="11"/>
        <v>YOGHURT&amp;CUCUMBER DIP 1KG</v>
      </c>
      <c r="B83" s="62" t="str">
        <f t="shared" si="12"/>
        <v>Dairy</v>
      </c>
      <c r="C83" s="62" t="str">
        <f t="shared" si="13"/>
        <v>1KG</v>
      </c>
      <c r="D83" s="65" t="str">
        <f t="shared" si="14"/>
        <v/>
      </c>
      <c r="E83" s="41">
        <v>1</v>
      </c>
      <c r="F83" s="24" t="str">
        <f t="shared" si="16"/>
        <v/>
      </c>
      <c r="G83" s="41"/>
      <c r="H83" s="24" t="str">
        <f t="shared" si="17"/>
        <v/>
      </c>
      <c r="I83" s="41"/>
      <c r="J83" s="24" t="str">
        <f t="shared" si="18"/>
        <v/>
      </c>
      <c r="K83" s="41"/>
      <c r="L83" s="24" t="str">
        <f t="shared" si="19"/>
        <v/>
      </c>
      <c r="M83" s="41"/>
      <c r="N83" s="24" t="str">
        <f t="shared" si="15"/>
        <v/>
      </c>
      <c r="O83" s="63" t="str">
        <f t="shared" si="20"/>
        <v/>
      </c>
    </row>
    <row r="84" spans="1:15" ht="18" customHeight="1" x14ac:dyDescent="0.2">
      <c r="A84" s="62" t="str">
        <f t="shared" si="11"/>
        <v>BAGUETTE TEAR/SHARE WHITE</v>
      </c>
      <c r="B84" s="62" t="str">
        <f t="shared" si="12"/>
        <v>Bakery</v>
      </c>
      <c r="C84" s="62" t="str">
        <f t="shared" si="13"/>
        <v>EACH</v>
      </c>
      <c r="D84" s="65" t="str">
        <f t="shared" si="14"/>
        <v/>
      </c>
      <c r="E84" s="41">
        <v>15</v>
      </c>
      <c r="F84" s="24" t="str">
        <f t="shared" si="16"/>
        <v/>
      </c>
      <c r="G84" s="41"/>
      <c r="H84" s="24" t="str">
        <f t="shared" si="17"/>
        <v/>
      </c>
      <c r="I84" s="41"/>
      <c r="J84" s="24" t="str">
        <f t="shared" si="18"/>
        <v/>
      </c>
      <c r="K84" s="41"/>
      <c r="L84" s="24" t="str">
        <f t="shared" si="19"/>
        <v/>
      </c>
      <c r="M84" s="41"/>
      <c r="N84" s="24" t="str">
        <f t="shared" si="15"/>
        <v/>
      </c>
      <c r="O84" s="63" t="str">
        <f t="shared" si="20"/>
        <v/>
      </c>
    </row>
    <row r="85" spans="1:15" ht="18" customHeight="1" x14ac:dyDescent="0.2">
      <c r="A85" s="62" t="str">
        <f t="shared" si="11"/>
        <v>BLOOMER BREAD (6)</v>
      </c>
      <c r="B85" s="62" t="str">
        <f t="shared" si="12"/>
        <v>Bakery</v>
      </c>
      <c r="C85" s="62" t="str">
        <f t="shared" si="13"/>
        <v>EACH</v>
      </c>
      <c r="D85" s="65" t="str">
        <f t="shared" si="14"/>
        <v/>
      </c>
      <c r="E85" s="41">
        <v>55</v>
      </c>
      <c r="F85" s="24" t="str">
        <f t="shared" si="16"/>
        <v/>
      </c>
      <c r="G85" s="41"/>
      <c r="H85" s="24" t="str">
        <f t="shared" si="17"/>
        <v/>
      </c>
      <c r="I85" s="41"/>
      <c r="J85" s="24" t="str">
        <f t="shared" si="18"/>
        <v/>
      </c>
      <c r="K85" s="41"/>
      <c r="L85" s="24" t="str">
        <f t="shared" si="19"/>
        <v/>
      </c>
      <c r="M85" s="41"/>
      <c r="N85" s="24" t="str">
        <f t="shared" si="15"/>
        <v/>
      </c>
      <c r="O85" s="63" t="str">
        <f t="shared" si="20"/>
        <v/>
      </c>
    </row>
    <row r="86" spans="1:15" ht="18" customHeight="1" x14ac:dyDescent="0.2">
      <c r="A86" s="62" t="str">
        <f t="shared" si="11"/>
        <v>BREAD LOAF</v>
      </c>
      <c r="B86" s="62" t="str">
        <f t="shared" si="12"/>
        <v>Bakery</v>
      </c>
      <c r="C86" s="62" t="str">
        <f t="shared" si="13"/>
        <v>EACH</v>
      </c>
      <c r="D86" s="65" t="str">
        <f t="shared" si="14"/>
        <v/>
      </c>
      <c r="E86" s="41">
        <v>44</v>
      </c>
      <c r="F86" s="24" t="str">
        <f t="shared" si="16"/>
        <v/>
      </c>
      <c r="G86" s="41"/>
      <c r="H86" s="24" t="str">
        <f t="shared" si="17"/>
        <v/>
      </c>
      <c r="I86" s="41"/>
      <c r="J86" s="24" t="str">
        <f t="shared" si="18"/>
        <v/>
      </c>
      <c r="K86" s="41"/>
      <c r="L86" s="24" t="str">
        <f t="shared" si="19"/>
        <v/>
      </c>
      <c r="M86" s="41"/>
      <c r="N86" s="24" t="str">
        <f t="shared" si="15"/>
        <v/>
      </c>
      <c r="O86" s="63" t="str">
        <f t="shared" si="20"/>
        <v/>
      </c>
    </row>
    <row r="87" spans="1:15" ht="18" customHeight="1" x14ac:dyDescent="0.2">
      <c r="A87" s="62" t="str">
        <f t="shared" si="11"/>
        <v>CROISSANTS (32)</v>
      </c>
      <c r="B87" s="62" t="str">
        <f t="shared" si="12"/>
        <v>Bakery</v>
      </c>
      <c r="C87" s="62" t="str">
        <f t="shared" si="13"/>
        <v>BOX</v>
      </c>
      <c r="D87" s="65" t="str">
        <f t="shared" si="14"/>
        <v/>
      </c>
      <c r="E87" s="41">
        <v>68</v>
      </c>
      <c r="F87" s="24" t="str">
        <f t="shared" si="16"/>
        <v/>
      </c>
      <c r="G87" s="41"/>
      <c r="H87" s="24" t="str">
        <f t="shared" si="17"/>
        <v/>
      </c>
      <c r="I87" s="41"/>
      <c r="J87" s="24" t="str">
        <f t="shared" si="18"/>
        <v/>
      </c>
      <c r="K87" s="41"/>
      <c r="L87" s="24" t="str">
        <f t="shared" si="19"/>
        <v/>
      </c>
      <c r="M87" s="41"/>
      <c r="N87" s="24" t="str">
        <f t="shared" si="15"/>
        <v/>
      </c>
      <c r="O87" s="63" t="str">
        <f t="shared" si="20"/>
        <v/>
      </c>
    </row>
    <row r="88" spans="1:15" ht="18" customHeight="1" x14ac:dyDescent="0.2">
      <c r="A88" s="62" t="str">
        <f t="shared" si="11"/>
        <v>GARLIC BREAD SLICES (300)</v>
      </c>
      <c r="B88" s="62" t="str">
        <f t="shared" si="12"/>
        <v>Bakery</v>
      </c>
      <c r="C88" s="62" t="str">
        <f t="shared" si="13"/>
        <v>BOX</v>
      </c>
      <c r="D88" s="65" t="str">
        <f t="shared" si="14"/>
        <v/>
      </c>
      <c r="E88" s="41">
        <v>0.2</v>
      </c>
      <c r="F88" s="24" t="str">
        <f t="shared" si="16"/>
        <v/>
      </c>
      <c r="G88" s="41"/>
      <c r="H88" s="24" t="str">
        <f t="shared" si="17"/>
        <v/>
      </c>
      <c r="I88" s="41"/>
      <c r="J88" s="24" t="str">
        <f t="shared" si="18"/>
        <v/>
      </c>
      <c r="K88" s="41"/>
      <c r="L88" s="24" t="str">
        <f t="shared" si="19"/>
        <v/>
      </c>
      <c r="M88" s="41"/>
      <c r="N88" s="24" t="str">
        <f t="shared" si="15"/>
        <v/>
      </c>
      <c r="O88" s="63" t="str">
        <f t="shared" si="20"/>
        <v/>
      </c>
    </row>
    <row r="89" spans="1:15" ht="18" customHeight="1" x14ac:dyDescent="0.2">
      <c r="A89" s="62" t="str">
        <f t="shared" si="11"/>
        <v>MINI MUFFINS</v>
      </c>
      <c r="B89" s="62" t="str">
        <f t="shared" si="12"/>
        <v>Bakery</v>
      </c>
      <c r="C89" s="62" t="str">
        <f t="shared" si="13"/>
        <v>BOX</v>
      </c>
      <c r="D89" s="65" t="str">
        <f t="shared" si="14"/>
        <v/>
      </c>
      <c r="E89" s="41">
        <v>256</v>
      </c>
      <c r="F89" s="24" t="str">
        <f t="shared" si="16"/>
        <v/>
      </c>
      <c r="G89" s="41"/>
      <c r="H89" s="24" t="str">
        <f t="shared" si="17"/>
        <v/>
      </c>
      <c r="I89" s="41"/>
      <c r="J89" s="24" t="str">
        <f t="shared" si="18"/>
        <v/>
      </c>
      <c r="K89" s="41"/>
      <c r="L89" s="24" t="str">
        <f t="shared" si="19"/>
        <v/>
      </c>
      <c r="M89" s="41"/>
      <c r="N89" s="24" t="str">
        <f t="shared" si="15"/>
        <v/>
      </c>
      <c r="O89" s="63" t="str">
        <f t="shared" si="20"/>
        <v/>
      </c>
    </row>
    <row r="90" spans="1:15" ht="18" customHeight="1" x14ac:dyDescent="0.2">
      <c r="A90" s="62" t="str">
        <f t="shared" si="11"/>
        <v xml:space="preserve">NAAN PLAIN </v>
      </c>
      <c r="B90" s="62" t="str">
        <f t="shared" si="12"/>
        <v>Bakery</v>
      </c>
      <c r="C90" s="62" t="str">
        <f t="shared" si="13"/>
        <v>BOX</v>
      </c>
      <c r="D90" s="65" t="str">
        <f t="shared" si="14"/>
        <v/>
      </c>
      <c r="E90" s="41">
        <v>112</v>
      </c>
      <c r="F90" s="24" t="str">
        <f t="shared" si="16"/>
        <v/>
      </c>
      <c r="G90" s="41"/>
      <c r="H90" s="24" t="str">
        <f t="shared" si="17"/>
        <v/>
      </c>
      <c r="I90" s="41"/>
      <c r="J90" s="24" t="str">
        <f t="shared" si="18"/>
        <v/>
      </c>
      <c r="K90" s="41"/>
      <c r="L90" s="24" t="str">
        <f t="shared" si="19"/>
        <v/>
      </c>
      <c r="M90" s="41"/>
      <c r="N90" s="24" t="str">
        <f t="shared" si="15"/>
        <v/>
      </c>
      <c r="O90" s="63" t="str">
        <f t="shared" si="20"/>
        <v/>
      </c>
    </row>
    <row r="91" spans="1:15" ht="18" customHeight="1" x14ac:dyDescent="0.2">
      <c r="A91" s="62" t="str">
        <f t="shared" si="11"/>
        <v>TORTILLAS 6INCH</v>
      </c>
      <c r="B91" s="62" t="str">
        <f t="shared" si="12"/>
        <v>Bakery</v>
      </c>
      <c r="C91" s="62" t="str">
        <f t="shared" si="13"/>
        <v>PACK</v>
      </c>
      <c r="D91" s="65" t="str">
        <f t="shared" si="14"/>
        <v/>
      </c>
      <c r="E91" s="41">
        <v>10</v>
      </c>
      <c r="F91" s="24" t="str">
        <f t="shared" si="16"/>
        <v/>
      </c>
      <c r="G91" s="41"/>
      <c r="H91" s="24" t="str">
        <f t="shared" si="17"/>
        <v/>
      </c>
      <c r="I91" s="41"/>
      <c r="J91" s="24" t="str">
        <f t="shared" si="18"/>
        <v/>
      </c>
      <c r="K91" s="41"/>
      <c r="L91" s="24" t="str">
        <f t="shared" si="19"/>
        <v/>
      </c>
      <c r="M91" s="41"/>
      <c r="N91" s="24" t="str">
        <f t="shared" si="15"/>
        <v/>
      </c>
      <c r="O91" s="63" t="str">
        <f t="shared" si="20"/>
        <v/>
      </c>
    </row>
    <row r="92" spans="1:15" ht="18" customHeight="1" x14ac:dyDescent="0.2">
      <c r="A92" s="62" t="str">
        <f t="shared" si="11"/>
        <v>GARLIC GRANULES</v>
      </c>
      <c r="B92" s="62" t="str">
        <f t="shared" si="12"/>
        <v>Herbs &amp; Spices</v>
      </c>
      <c r="C92" s="62" t="str">
        <f t="shared" si="13"/>
        <v>TUB</v>
      </c>
      <c r="D92" s="65" t="str">
        <f t="shared" si="14"/>
        <v/>
      </c>
      <c r="E92" s="41">
        <v>0.4</v>
      </c>
      <c r="F92" s="24" t="str">
        <f t="shared" si="16"/>
        <v/>
      </c>
      <c r="G92" s="41"/>
      <c r="H92" s="24" t="str">
        <f t="shared" si="17"/>
        <v/>
      </c>
      <c r="I92" s="41"/>
      <c r="J92" s="24" t="str">
        <f t="shared" si="18"/>
        <v/>
      </c>
      <c r="K92" s="41"/>
      <c r="L92" s="24" t="str">
        <f t="shared" si="19"/>
        <v/>
      </c>
      <c r="M92" s="41"/>
      <c r="N92" s="24" t="str">
        <f t="shared" si="15"/>
        <v/>
      </c>
      <c r="O92" s="63" t="str">
        <f t="shared" si="20"/>
        <v/>
      </c>
    </row>
    <row r="93" spans="1:15" ht="18" customHeight="1" x14ac:dyDescent="0.2">
      <c r="A93" s="62" t="str">
        <f t="shared" si="11"/>
        <v>MOROCAN SEASONING</v>
      </c>
      <c r="B93" s="62" t="str">
        <f t="shared" si="12"/>
        <v>Herbs &amp; Spices</v>
      </c>
      <c r="C93" s="62" t="str">
        <f t="shared" si="13"/>
        <v>350G</v>
      </c>
      <c r="D93" s="65" t="str">
        <f t="shared" si="14"/>
        <v/>
      </c>
      <c r="E93" s="41">
        <v>9.1999999999999993</v>
      </c>
      <c r="F93" s="24" t="str">
        <f t="shared" si="16"/>
        <v/>
      </c>
      <c r="G93" s="41"/>
      <c r="H93" s="24" t="str">
        <f t="shared" si="17"/>
        <v/>
      </c>
      <c r="I93" s="41"/>
      <c r="J93" s="24" t="str">
        <f t="shared" si="18"/>
        <v/>
      </c>
      <c r="K93" s="41"/>
      <c r="L93" s="24" t="str">
        <f t="shared" si="19"/>
        <v/>
      </c>
      <c r="M93" s="41"/>
      <c r="N93" s="24" t="str">
        <f t="shared" si="15"/>
        <v/>
      </c>
      <c r="O93" s="63" t="str">
        <f t="shared" si="20"/>
        <v/>
      </c>
    </row>
    <row r="94" spans="1:15" ht="18" customHeight="1" x14ac:dyDescent="0.2">
      <c r="A94" s="62" t="str">
        <f t="shared" si="11"/>
        <v>PEPPER GROUNDS BLACK</v>
      </c>
      <c r="B94" s="62" t="str">
        <f t="shared" si="12"/>
        <v>Herbs &amp; Spices</v>
      </c>
      <c r="C94" s="62" t="str">
        <f t="shared" si="13"/>
        <v>400G</v>
      </c>
      <c r="D94" s="65" t="str">
        <f t="shared" si="14"/>
        <v/>
      </c>
      <c r="E94" s="41">
        <v>7</v>
      </c>
      <c r="F94" s="24" t="str">
        <f t="shared" si="16"/>
        <v/>
      </c>
      <c r="G94" s="41"/>
      <c r="H94" s="24" t="str">
        <f t="shared" si="17"/>
        <v/>
      </c>
      <c r="I94" s="41"/>
      <c r="J94" s="24" t="str">
        <f t="shared" si="18"/>
        <v/>
      </c>
      <c r="K94" s="41"/>
      <c r="L94" s="24" t="str">
        <f t="shared" si="19"/>
        <v/>
      </c>
      <c r="M94" s="41"/>
      <c r="N94" s="24" t="str">
        <f t="shared" si="15"/>
        <v/>
      </c>
      <c r="O94" s="63" t="str">
        <f t="shared" si="20"/>
        <v/>
      </c>
    </row>
    <row r="95" spans="1:15" ht="18" customHeight="1" x14ac:dyDescent="0.2">
      <c r="A95" s="62" t="str">
        <f t="shared" si="11"/>
        <v>PEPPER GROUNDS WHITE</v>
      </c>
      <c r="B95" s="62" t="str">
        <f t="shared" si="12"/>
        <v>Herbs &amp; Spices</v>
      </c>
      <c r="C95" s="62" t="str">
        <f t="shared" si="13"/>
        <v>400G</v>
      </c>
      <c r="D95" s="65" t="str">
        <f t="shared" si="14"/>
        <v/>
      </c>
      <c r="E95" s="41">
        <v>6</v>
      </c>
      <c r="F95" s="24" t="str">
        <f t="shared" si="16"/>
        <v/>
      </c>
      <c r="G95" s="41"/>
      <c r="H95" s="24" t="str">
        <f t="shared" si="17"/>
        <v/>
      </c>
      <c r="I95" s="41"/>
      <c r="J95" s="24" t="str">
        <f t="shared" si="18"/>
        <v/>
      </c>
      <c r="K95" s="41"/>
      <c r="L95" s="24" t="str">
        <f t="shared" si="19"/>
        <v/>
      </c>
      <c r="M95" s="41"/>
      <c r="N95" s="24" t="str">
        <f t="shared" si="15"/>
        <v/>
      </c>
      <c r="O95" s="63" t="str">
        <f t="shared" si="20"/>
        <v/>
      </c>
    </row>
    <row r="96" spans="1:15" ht="18" customHeight="1" x14ac:dyDescent="0.2">
      <c r="A96" s="62" t="str">
        <f t="shared" si="11"/>
        <v>PEPPERCORNS WHOLE</v>
      </c>
      <c r="B96" s="62" t="str">
        <f t="shared" si="12"/>
        <v>Herbs &amp; Spices</v>
      </c>
      <c r="C96" s="62" t="str">
        <f t="shared" si="13"/>
        <v>460G</v>
      </c>
      <c r="D96" s="65" t="str">
        <f t="shared" si="14"/>
        <v/>
      </c>
      <c r="E96" s="41">
        <v>0.2</v>
      </c>
      <c r="F96" s="24" t="str">
        <f t="shared" si="16"/>
        <v/>
      </c>
      <c r="G96" s="41"/>
      <c r="H96" s="24" t="str">
        <f t="shared" si="17"/>
        <v/>
      </c>
      <c r="I96" s="41"/>
      <c r="J96" s="24" t="str">
        <f t="shared" si="18"/>
        <v/>
      </c>
      <c r="K96" s="41"/>
      <c r="L96" s="24" t="str">
        <f t="shared" si="19"/>
        <v/>
      </c>
      <c r="M96" s="41"/>
      <c r="N96" s="24" t="str">
        <f t="shared" si="15"/>
        <v/>
      </c>
      <c r="O96" s="63" t="str">
        <f t="shared" si="20"/>
        <v/>
      </c>
    </row>
    <row r="97" spans="1:15" ht="18" customHeight="1" x14ac:dyDescent="0.2">
      <c r="A97" s="62" t="str">
        <f t="shared" si="11"/>
        <v>SALT TABLE</v>
      </c>
      <c r="B97" s="62" t="str">
        <f t="shared" si="12"/>
        <v>Herbs &amp; Spices</v>
      </c>
      <c r="C97" s="62" t="str">
        <f t="shared" si="13"/>
        <v>6KG</v>
      </c>
      <c r="D97" s="65" t="str">
        <f t="shared" si="14"/>
        <v/>
      </c>
      <c r="E97" s="41">
        <v>2</v>
      </c>
      <c r="F97" s="24" t="str">
        <f t="shared" si="16"/>
        <v/>
      </c>
      <c r="G97" s="41"/>
      <c r="H97" s="24" t="str">
        <f t="shared" si="17"/>
        <v/>
      </c>
      <c r="I97" s="41"/>
      <c r="J97" s="24" t="str">
        <f t="shared" si="18"/>
        <v/>
      </c>
      <c r="K97" s="41"/>
      <c r="L97" s="24" t="str">
        <f t="shared" si="19"/>
        <v/>
      </c>
      <c r="M97" s="41"/>
      <c r="N97" s="24" t="str">
        <f t="shared" si="15"/>
        <v/>
      </c>
      <c r="O97" s="63" t="str">
        <f t="shared" si="20"/>
        <v/>
      </c>
    </row>
    <row r="98" spans="1:15" ht="18" customHeight="1" x14ac:dyDescent="0.2">
      <c r="A98" s="62" t="str">
        <f t="shared" si="11"/>
        <v>THAI SEASONING</v>
      </c>
      <c r="B98" s="62" t="str">
        <f t="shared" si="12"/>
        <v>Herbs &amp; Spices</v>
      </c>
      <c r="C98" s="62" t="str">
        <f t="shared" si="13"/>
        <v>345GRM</v>
      </c>
      <c r="D98" s="65" t="str">
        <f t="shared" si="14"/>
        <v/>
      </c>
      <c r="E98" s="41">
        <v>7</v>
      </c>
      <c r="F98" s="24" t="str">
        <f t="shared" si="16"/>
        <v/>
      </c>
      <c r="G98" s="41"/>
      <c r="H98" s="24" t="str">
        <f t="shared" si="17"/>
        <v/>
      </c>
      <c r="I98" s="41"/>
      <c r="J98" s="24" t="str">
        <f t="shared" si="18"/>
        <v/>
      </c>
      <c r="K98" s="41"/>
      <c r="L98" s="24" t="str">
        <f t="shared" si="19"/>
        <v/>
      </c>
      <c r="M98" s="41"/>
      <c r="N98" s="24" t="str">
        <f t="shared" si="15"/>
        <v/>
      </c>
      <c r="O98" s="63" t="str">
        <f t="shared" si="20"/>
        <v/>
      </c>
    </row>
    <row r="99" spans="1:15" ht="18" customHeight="1" x14ac:dyDescent="0.2">
      <c r="A99" s="62" t="str">
        <f t="shared" si="11"/>
        <v>AMB. APPLE SAUCE</v>
      </c>
      <c r="B99" s="62" t="str">
        <f t="shared" si="12"/>
        <v>Sauces &amp; Dressings</v>
      </c>
      <c r="C99" s="62" t="str">
        <f t="shared" si="13"/>
        <v>2.5LT</v>
      </c>
      <c r="D99" s="65" t="str">
        <f t="shared" si="14"/>
        <v/>
      </c>
      <c r="E99" s="41">
        <v>3</v>
      </c>
      <c r="F99" s="24" t="str">
        <f t="shared" si="16"/>
        <v/>
      </c>
      <c r="G99" s="41"/>
      <c r="H99" s="24" t="str">
        <f t="shared" si="17"/>
        <v/>
      </c>
      <c r="I99" s="41"/>
      <c r="J99" s="24" t="str">
        <f t="shared" si="18"/>
        <v/>
      </c>
      <c r="K99" s="41"/>
      <c r="L99" s="24" t="str">
        <f t="shared" si="19"/>
        <v/>
      </c>
      <c r="M99" s="41"/>
      <c r="N99" s="24" t="str">
        <f t="shared" si="15"/>
        <v/>
      </c>
      <c r="O99" s="63" t="str">
        <f t="shared" si="20"/>
        <v/>
      </c>
    </row>
    <row r="100" spans="1:15" ht="18" customHeight="1" x14ac:dyDescent="0.2">
      <c r="A100" s="62" t="str">
        <f t="shared" si="11"/>
        <v>AMB. B-B-Q SAUCE (2)</v>
      </c>
      <c r="B100" s="62" t="str">
        <f t="shared" si="12"/>
        <v>Sauces &amp; Dressings</v>
      </c>
      <c r="C100" s="62" t="str">
        <f t="shared" si="13"/>
        <v>2.5LT</v>
      </c>
      <c r="D100" s="65" t="str">
        <f t="shared" si="14"/>
        <v/>
      </c>
      <c r="E100" s="41">
        <v>1</v>
      </c>
      <c r="F100" s="24" t="str">
        <f t="shared" si="16"/>
        <v/>
      </c>
      <c r="G100" s="41"/>
      <c r="H100" s="24" t="str">
        <f t="shared" si="17"/>
        <v/>
      </c>
      <c r="I100" s="41"/>
      <c r="J100" s="24" t="str">
        <f t="shared" si="18"/>
        <v/>
      </c>
      <c r="K100" s="41"/>
      <c r="L100" s="24" t="str">
        <f t="shared" si="19"/>
        <v/>
      </c>
      <c r="M100" s="41"/>
      <c r="N100" s="24" t="str">
        <f t="shared" si="15"/>
        <v/>
      </c>
      <c r="O100" s="63" t="str">
        <f t="shared" si="20"/>
        <v/>
      </c>
    </row>
    <row r="101" spans="1:15" ht="18" customHeight="1" x14ac:dyDescent="0.2">
      <c r="A101" s="62" t="str">
        <f t="shared" si="11"/>
        <v>AMB. BROWN SAUCE (2)</v>
      </c>
      <c r="B101" s="62" t="str">
        <f t="shared" si="12"/>
        <v>Sauces &amp; Dressings</v>
      </c>
      <c r="C101" s="62" t="str">
        <f t="shared" si="13"/>
        <v>2.38KG</v>
      </c>
      <c r="D101" s="65" t="str">
        <f t="shared" si="14"/>
        <v/>
      </c>
      <c r="E101" s="41">
        <v>1.7</v>
      </c>
      <c r="F101" s="24" t="str">
        <f t="shared" si="16"/>
        <v/>
      </c>
      <c r="G101" s="41"/>
      <c r="H101" s="24" t="str">
        <f t="shared" si="17"/>
        <v/>
      </c>
      <c r="I101" s="41"/>
      <c r="J101" s="24" t="str">
        <f t="shared" si="18"/>
        <v/>
      </c>
      <c r="K101" s="41"/>
      <c r="L101" s="24" t="str">
        <f t="shared" si="19"/>
        <v/>
      </c>
      <c r="M101" s="41"/>
      <c r="N101" s="24" t="str">
        <f t="shared" si="15"/>
        <v/>
      </c>
      <c r="O101" s="63" t="str">
        <f t="shared" si="20"/>
        <v/>
      </c>
    </row>
    <row r="102" spans="1:15" ht="18" customHeight="1" x14ac:dyDescent="0.2">
      <c r="A102" s="62" t="str">
        <f t="shared" si="11"/>
        <v>AMB. CEASAR DRESSING</v>
      </c>
      <c r="B102" s="62" t="str">
        <f t="shared" si="12"/>
        <v>Sauces &amp; Dressings</v>
      </c>
      <c r="C102" s="62" t="str">
        <f t="shared" si="13"/>
        <v>2.5LT</v>
      </c>
      <c r="D102" s="65" t="str">
        <f t="shared" si="14"/>
        <v/>
      </c>
      <c r="E102" s="41">
        <v>1</v>
      </c>
      <c r="F102" s="24" t="str">
        <f t="shared" si="16"/>
        <v/>
      </c>
      <c r="G102" s="41"/>
      <c r="H102" s="24" t="str">
        <f t="shared" si="17"/>
        <v/>
      </c>
      <c r="I102" s="41"/>
      <c r="J102" s="24" t="str">
        <f t="shared" si="18"/>
        <v/>
      </c>
      <c r="K102" s="41"/>
      <c r="L102" s="24" t="str">
        <f t="shared" si="19"/>
        <v/>
      </c>
      <c r="M102" s="41"/>
      <c r="N102" s="24" t="str">
        <f t="shared" ref="N102:N133" si="21">IF(OR(period=4,$D102=""),"",$M102*$D102)</f>
        <v/>
      </c>
      <c r="O102" s="63" t="str">
        <f t="shared" si="20"/>
        <v/>
      </c>
    </row>
    <row r="103" spans="1:15" ht="18" customHeight="1" x14ac:dyDescent="0.2">
      <c r="A103" s="62" t="str">
        <f t="shared" si="11"/>
        <v>AMB CRANBERRY SAUCE</v>
      </c>
      <c r="B103" s="62" t="str">
        <f t="shared" si="12"/>
        <v>Sauces &amp; Dressings</v>
      </c>
      <c r="C103" s="62" t="str">
        <f t="shared" si="13"/>
        <v>1.38KG</v>
      </c>
      <c r="D103" s="65" t="str">
        <f t="shared" si="14"/>
        <v/>
      </c>
      <c r="E103" s="41">
        <v>1</v>
      </c>
      <c r="F103" s="24" t="str">
        <f t="shared" si="16"/>
        <v/>
      </c>
      <c r="G103" s="41"/>
      <c r="H103" s="24" t="str">
        <f t="shared" si="17"/>
        <v/>
      </c>
      <c r="I103" s="41"/>
      <c r="J103" s="24" t="str">
        <f t="shared" si="18"/>
        <v/>
      </c>
      <c r="K103" s="41"/>
      <c r="L103" s="24" t="str">
        <f t="shared" si="19"/>
        <v/>
      </c>
      <c r="M103" s="41"/>
      <c r="N103" s="24" t="str">
        <f t="shared" si="21"/>
        <v/>
      </c>
      <c r="O103" s="63" t="str">
        <f t="shared" si="20"/>
        <v/>
      </c>
    </row>
    <row r="104" spans="1:15" ht="18" customHeight="1" x14ac:dyDescent="0.2">
      <c r="A104" s="62" t="str">
        <f t="shared" si="11"/>
        <v>AMB. MAYONNAISE (2)</v>
      </c>
      <c r="B104" s="62" t="str">
        <f t="shared" si="12"/>
        <v>Sauces &amp; Dressings</v>
      </c>
      <c r="C104" s="62" t="str">
        <f t="shared" si="13"/>
        <v>2.5LT</v>
      </c>
      <c r="D104" s="65" t="str">
        <f t="shared" si="14"/>
        <v/>
      </c>
      <c r="E104" s="41">
        <v>1.2</v>
      </c>
      <c r="F104" s="24" t="str">
        <f t="shared" si="16"/>
        <v/>
      </c>
      <c r="G104" s="41"/>
      <c r="H104" s="24" t="str">
        <f t="shared" si="17"/>
        <v/>
      </c>
      <c r="I104" s="41"/>
      <c r="J104" s="24" t="str">
        <f t="shared" si="18"/>
        <v/>
      </c>
      <c r="K104" s="41"/>
      <c r="L104" s="24" t="str">
        <f t="shared" si="19"/>
        <v/>
      </c>
      <c r="M104" s="41"/>
      <c r="N104" s="24" t="str">
        <f t="shared" si="21"/>
        <v/>
      </c>
      <c r="O104" s="63" t="str">
        <f t="shared" si="20"/>
        <v/>
      </c>
    </row>
    <row r="105" spans="1:15" ht="18" customHeight="1" x14ac:dyDescent="0.2">
      <c r="A105" s="62" t="str">
        <f t="shared" si="11"/>
        <v>AMB MUSTARD AND ONION DRESSING</v>
      </c>
      <c r="B105" s="62" t="str">
        <f t="shared" si="12"/>
        <v>Sauces &amp; Dressings</v>
      </c>
      <c r="C105" s="62" t="str">
        <f t="shared" si="13"/>
        <v>2.5LTR</v>
      </c>
      <c r="D105" s="65" t="str">
        <f t="shared" si="14"/>
        <v/>
      </c>
      <c r="E105" s="41">
        <v>2</v>
      </c>
      <c r="F105" s="24" t="str">
        <f t="shared" si="16"/>
        <v/>
      </c>
      <c r="G105" s="41"/>
      <c r="H105" s="24" t="str">
        <f t="shared" si="17"/>
        <v/>
      </c>
      <c r="I105" s="41"/>
      <c r="J105" s="24" t="str">
        <f t="shared" si="18"/>
        <v/>
      </c>
      <c r="K105" s="41"/>
      <c r="L105" s="24" t="str">
        <f t="shared" si="19"/>
        <v/>
      </c>
      <c r="M105" s="41"/>
      <c r="N105" s="24" t="str">
        <f t="shared" si="21"/>
        <v/>
      </c>
      <c r="O105" s="63" t="str">
        <f t="shared" si="20"/>
        <v/>
      </c>
    </row>
    <row r="106" spans="1:15" ht="18" customHeight="1" x14ac:dyDescent="0.2">
      <c r="A106" s="62" t="str">
        <f t="shared" si="11"/>
        <v>AMB. MUSTARD ENGLISH</v>
      </c>
      <c r="B106" s="62" t="str">
        <f t="shared" si="12"/>
        <v>Sauces &amp; Dressings</v>
      </c>
      <c r="C106" s="62" t="str">
        <f t="shared" si="13"/>
        <v>2.5 LT</v>
      </c>
      <c r="D106" s="65" t="str">
        <f t="shared" si="14"/>
        <v/>
      </c>
      <c r="E106" s="41">
        <v>1</v>
      </c>
      <c r="F106" s="24" t="str">
        <f t="shared" si="16"/>
        <v/>
      </c>
      <c r="G106" s="41"/>
      <c r="H106" s="24" t="str">
        <f t="shared" si="17"/>
        <v/>
      </c>
      <c r="I106" s="41"/>
      <c r="J106" s="24" t="str">
        <f t="shared" si="18"/>
        <v/>
      </c>
      <c r="K106" s="41"/>
      <c r="L106" s="24" t="str">
        <f t="shared" si="19"/>
        <v/>
      </c>
      <c r="M106" s="41"/>
      <c r="N106" s="24" t="str">
        <f t="shared" si="21"/>
        <v/>
      </c>
      <c r="O106" s="63" t="str">
        <f t="shared" si="20"/>
        <v/>
      </c>
    </row>
    <row r="107" spans="1:15" ht="18" customHeight="1" x14ac:dyDescent="0.2">
      <c r="A107" s="62" t="str">
        <f t="shared" si="11"/>
        <v>AMB. MUSTARD FRENCH</v>
      </c>
      <c r="B107" s="62" t="str">
        <f t="shared" si="12"/>
        <v>Sauces &amp; Dressings</v>
      </c>
      <c r="C107" s="62" t="str">
        <f t="shared" si="13"/>
        <v>2.5LT</v>
      </c>
      <c r="D107" s="65" t="str">
        <f t="shared" si="14"/>
        <v/>
      </c>
      <c r="E107" s="41">
        <v>2</v>
      </c>
      <c r="F107" s="24" t="str">
        <f t="shared" si="16"/>
        <v/>
      </c>
      <c r="G107" s="41"/>
      <c r="H107" s="24" t="str">
        <f t="shared" si="17"/>
        <v/>
      </c>
      <c r="I107" s="41"/>
      <c r="J107" s="24" t="str">
        <f t="shared" si="18"/>
        <v/>
      </c>
      <c r="K107" s="41"/>
      <c r="L107" s="24" t="str">
        <f t="shared" si="19"/>
        <v/>
      </c>
      <c r="M107" s="41"/>
      <c r="N107" s="24" t="str">
        <f t="shared" si="21"/>
        <v/>
      </c>
      <c r="O107" s="63" t="str">
        <f t="shared" si="20"/>
        <v/>
      </c>
    </row>
    <row r="108" spans="1:15" ht="18" customHeight="1" x14ac:dyDescent="0.2">
      <c r="A108" s="62" t="str">
        <f t="shared" si="11"/>
        <v>AMB. PRAWN COCKTAIL SAUCE (2)</v>
      </c>
      <c r="B108" s="62" t="str">
        <f t="shared" si="12"/>
        <v>Sauces &amp; Dressings</v>
      </c>
      <c r="C108" s="62" t="str">
        <f t="shared" si="13"/>
        <v>2.5LTR</v>
      </c>
      <c r="D108" s="65" t="str">
        <f t="shared" si="14"/>
        <v/>
      </c>
      <c r="E108" s="41">
        <v>1.5</v>
      </c>
      <c r="F108" s="24" t="str">
        <f t="shared" si="16"/>
        <v/>
      </c>
      <c r="G108" s="41"/>
      <c r="H108" s="24" t="str">
        <f t="shared" si="17"/>
        <v/>
      </c>
      <c r="I108" s="41"/>
      <c r="J108" s="24" t="str">
        <f t="shared" si="18"/>
        <v/>
      </c>
      <c r="K108" s="41"/>
      <c r="L108" s="24" t="str">
        <f t="shared" si="19"/>
        <v/>
      </c>
      <c r="M108" s="41"/>
      <c r="N108" s="24" t="str">
        <f t="shared" si="21"/>
        <v/>
      </c>
      <c r="O108" s="63" t="str">
        <f t="shared" si="20"/>
        <v/>
      </c>
    </row>
    <row r="109" spans="1:15" ht="18" customHeight="1" x14ac:dyDescent="0.2">
      <c r="A109" s="62" t="str">
        <f t="shared" si="11"/>
        <v>AMB. RANCH DRESSING</v>
      </c>
      <c r="B109" s="62" t="str">
        <f t="shared" si="12"/>
        <v>Sauces &amp; Dressings</v>
      </c>
      <c r="C109" s="62" t="str">
        <f t="shared" si="13"/>
        <v>2.5LTR</v>
      </c>
      <c r="D109" s="65" t="str">
        <f t="shared" si="14"/>
        <v/>
      </c>
      <c r="E109" s="41">
        <v>1</v>
      </c>
      <c r="F109" s="24" t="str">
        <f t="shared" si="16"/>
        <v/>
      </c>
      <c r="G109" s="41"/>
      <c r="H109" s="24" t="str">
        <f t="shared" si="17"/>
        <v/>
      </c>
      <c r="I109" s="41"/>
      <c r="J109" s="24" t="str">
        <f t="shared" si="18"/>
        <v/>
      </c>
      <c r="K109" s="41"/>
      <c r="L109" s="24" t="str">
        <f t="shared" si="19"/>
        <v/>
      </c>
      <c r="M109" s="41"/>
      <c r="N109" s="24" t="str">
        <f t="shared" si="21"/>
        <v/>
      </c>
      <c r="O109" s="63" t="str">
        <f t="shared" si="20"/>
        <v/>
      </c>
    </row>
    <row r="110" spans="1:15" ht="18" customHeight="1" x14ac:dyDescent="0.2">
      <c r="A110" s="62" t="str">
        <f t="shared" si="11"/>
        <v>AMB. SALSA DIP (4)</v>
      </c>
      <c r="B110" s="62" t="str">
        <f t="shared" si="12"/>
        <v>Sauces &amp; Dressings</v>
      </c>
      <c r="C110" s="62" t="str">
        <f t="shared" si="13"/>
        <v>2.3KG</v>
      </c>
      <c r="D110" s="65" t="str">
        <f t="shared" si="14"/>
        <v/>
      </c>
      <c r="E110" s="41">
        <v>4</v>
      </c>
      <c r="F110" s="24" t="str">
        <f t="shared" si="16"/>
        <v/>
      </c>
      <c r="G110" s="41"/>
      <c r="H110" s="24" t="str">
        <f t="shared" si="17"/>
        <v/>
      </c>
      <c r="I110" s="41"/>
      <c r="J110" s="24" t="str">
        <f t="shared" si="18"/>
        <v/>
      </c>
      <c r="K110" s="41"/>
      <c r="L110" s="24" t="str">
        <f t="shared" si="19"/>
        <v/>
      </c>
      <c r="M110" s="41"/>
      <c r="N110" s="24" t="str">
        <f t="shared" si="21"/>
        <v/>
      </c>
      <c r="O110" s="63" t="str">
        <f t="shared" si="20"/>
        <v/>
      </c>
    </row>
    <row r="111" spans="1:15" ht="18" customHeight="1" x14ac:dyDescent="0.2">
      <c r="A111" s="62" t="str">
        <f t="shared" si="11"/>
        <v>AMB SWEET CHILLI</v>
      </c>
      <c r="B111" s="62" t="str">
        <f t="shared" si="12"/>
        <v>Sauces &amp; Dressings</v>
      </c>
      <c r="C111" s="62" t="str">
        <f t="shared" si="13"/>
        <v>2.5LTR</v>
      </c>
      <c r="D111" s="65" t="str">
        <f t="shared" si="14"/>
        <v/>
      </c>
      <c r="E111" s="41">
        <v>0.7</v>
      </c>
      <c r="F111" s="24" t="str">
        <f t="shared" si="16"/>
        <v/>
      </c>
      <c r="G111" s="41"/>
      <c r="H111" s="24" t="str">
        <f t="shared" si="17"/>
        <v/>
      </c>
      <c r="I111" s="41"/>
      <c r="J111" s="24" t="str">
        <f t="shared" si="18"/>
        <v/>
      </c>
      <c r="K111" s="41"/>
      <c r="L111" s="24" t="str">
        <f t="shared" si="19"/>
        <v/>
      </c>
      <c r="M111" s="41"/>
      <c r="N111" s="24" t="str">
        <f t="shared" si="21"/>
        <v/>
      </c>
      <c r="O111" s="63" t="str">
        <f t="shared" si="20"/>
        <v/>
      </c>
    </row>
    <row r="112" spans="1:15" ht="18" customHeight="1" x14ac:dyDescent="0.2">
      <c r="A112" s="62" t="str">
        <f t="shared" si="11"/>
        <v>AMD. TARTARE SAUCE</v>
      </c>
      <c r="B112" s="62" t="str">
        <f t="shared" si="12"/>
        <v>Sauces &amp; Dressings</v>
      </c>
      <c r="C112" s="62" t="str">
        <f t="shared" si="13"/>
        <v>2.5LTR</v>
      </c>
      <c r="D112" s="65" t="str">
        <f t="shared" si="14"/>
        <v/>
      </c>
      <c r="E112" s="41">
        <v>2.4</v>
      </c>
      <c r="F112" s="24" t="str">
        <f t="shared" si="16"/>
        <v/>
      </c>
      <c r="G112" s="41"/>
      <c r="H112" s="24" t="str">
        <f t="shared" si="17"/>
        <v/>
      </c>
      <c r="I112" s="41"/>
      <c r="J112" s="24" t="str">
        <f t="shared" si="18"/>
        <v/>
      </c>
      <c r="K112" s="41"/>
      <c r="L112" s="24" t="str">
        <f t="shared" si="19"/>
        <v/>
      </c>
      <c r="M112" s="41"/>
      <c r="N112" s="24" t="str">
        <f t="shared" si="21"/>
        <v/>
      </c>
      <c r="O112" s="63" t="str">
        <f t="shared" si="20"/>
        <v/>
      </c>
    </row>
    <row r="113" spans="1:15" ht="18" customHeight="1" x14ac:dyDescent="0.2">
      <c r="A113" s="62" t="str">
        <f t="shared" si="11"/>
        <v>AMB. TOMATO KETCHUP</v>
      </c>
      <c r="B113" s="62" t="str">
        <f t="shared" si="12"/>
        <v>Sauces &amp; Dressings</v>
      </c>
      <c r="C113" s="62" t="str">
        <f t="shared" si="13"/>
        <v>2.5LTR</v>
      </c>
      <c r="D113" s="65" t="str">
        <f t="shared" si="14"/>
        <v/>
      </c>
      <c r="E113" s="41">
        <v>3.2</v>
      </c>
      <c r="F113" s="24" t="str">
        <f t="shared" si="16"/>
        <v/>
      </c>
      <c r="G113" s="41"/>
      <c r="H113" s="24" t="str">
        <f t="shared" si="17"/>
        <v/>
      </c>
      <c r="I113" s="41"/>
      <c r="J113" s="24" t="str">
        <f t="shared" si="18"/>
        <v/>
      </c>
      <c r="K113" s="41"/>
      <c r="L113" s="24" t="str">
        <f t="shared" si="19"/>
        <v/>
      </c>
      <c r="M113" s="41"/>
      <c r="N113" s="24" t="str">
        <f t="shared" si="21"/>
        <v/>
      </c>
      <c r="O113" s="63" t="str">
        <f t="shared" si="20"/>
        <v/>
      </c>
    </row>
    <row r="114" spans="1:15" ht="18" customHeight="1" x14ac:dyDescent="0.2">
      <c r="A114" s="62" t="str">
        <f t="shared" si="11"/>
        <v>FRZ BERNAISE (24)</v>
      </c>
      <c r="B114" s="62" t="str">
        <f t="shared" si="12"/>
        <v>Sauces &amp; Dressings</v>
      </c>
      <c r="C114" s="62" t="str">
        <f t="shared" si="13"/>
        <v>EACH</v>
      </c>
      <c r="D114" s="65" t="str">
        <f t="shared" si="14"/>
        <v/>
      </c>
      <c r="E114" s="41">
        <v>18</v>
      </c>
      <c r="F114" s="24" t="str">
        <f t="shared" si="16"/>
        <v/>
      </c>
      <c r="G114" s="41"/>
      <c r="H114" s="24" t="str">
        <f t="shared" si="17"/>
        <v/>
      </c>
      <c r="I114" s="41"/>
      <c r="J114" s="24" t="str">
        <f t="shared" si="18"/>
        <v/>
      </c>
      <c r="K114" s="41"/>
      <c r="L114" s="24" t="str">
        <f t="shared" si="19"/>
        <v/>
      </c>
      <c r="M114" s="41"/>
      <c r="N114" s="24" t="str">
        <f t="shared" si="21"/>
        <v/>
      </c>
      <c r="O114" s="63" t="str">
        <f t="shared" si="20"/>
        <v/>
      </c>
    </row>
    <row r="115" spans="1:15" ht="18" customHeight="1" x14ac:dyDescent="0.2">
      <c r="A115" s="62" t="str">
        <f t="shared" si="11"/>
        <v>FRZ BRANDY</v>
      </c>
      <c r="B115" s="62" t="str">
        <f t="shared" si="12"/>
        <v>Sauces &amp; Dressings</v>
      </c>
      <c r="C115" s="62" t="str">
        <f t="shared" si="13"/>
        <v>EACH</v>
      </c>
      <c r="D115" s="65" t="str">
        <f t="shared" si="14"/>
        <v/>
      </c>
      <c r="E115" s="41">
        <v>20</v>
      </c>
      <c r="F115" s="24" t="str">
        <f t="shared" si="16"/>
        <v/>
      </c>
      <c r="G115" s="41"/>
      <c r="H115" s="24" t="str">
        <f t="shared" si="17"/>
        <v/>
      </c>
      <c r="I115" s="41"/>
      <c r="J115" s="24" t="str">
        <f t="shared" si="18"/>
        <v/>
      </c>
      <c r="K115" s="41"/>
      <c r="L115" s="24" t="str">
        <f t="shared" si="19"/>
        <v/>
      </c>
      <c r="M115" s="41"/>
      <c r="N115" s="24" t="str">
        <f t="shared" si="21"/>
        <v/>
      </c>
      <c r="O115" s="63" t="str">
        <f t="shared" si="20"/>
        <v/>
      </c>
    </row>
    <row r="116" spans="1:15" ht="18" customHeight="1" x14ac:dyDescent="0.2">
      <c r="A116" s="62" t="str">
        <f t="shared" si="11"/>
        <v>FRZ DIANE SAUCE (50)</v>
      </c>
      <c r="B116" s="62" t="str">
        <f t="shared" si="12"/>
        <v>Sauces &amp; Dressings</v>
      </c>
      <c r="C116" s="62" t="str">
        <f t="shared" si="13"/>
        <v>EACH</v>
      </c>
      <c r="D116" s="65" t="str">
        <f t="shared" si="14"/>
        <v/>
      </c>
      <c r="E116" s="41">
        <v>14</v>
      </c>
      <c r="F116" s="24" t="str">
        <f t="shared" si="16"/>
        <v/>
      </c>
      <c r="G116" s="41"/>
      <c r="H116" s="24" t="str">
        <f t="shared" si="17"/>
        <v/>
      </c>
      <c r="I116" s="41"/>
      <c r="J116" s="24" t="str">
        <f t="shared" si="18"/>
        <v/>
      </c>
      <c r="K116" s="41"/>
      <c r="L116" s="24" t="str">
        <f t="shared" si="19"/>
        <v/>
      </c>
      <c r="M116" s="41"/>
      <c r="N116" s="24" t="str">
        <f t="shared" si="21"/>
        <v/>
      </c>
      <c r="O116" s="63" t="str">
        <f t="shared" si="20"/>
        <v/>
      </c>
    </row>
    <row r="117" spans="1:15" ht="18" customHeight="1" x14ac:dyDescent="0.2">
      <c r="A117" s="62" t="str">
        <f t="shared" si="11"/>
        <v>FRZ RED WINE/ROSEMARY</v>
      </c>
      <c r="B117" s="62" t="str">
        <f t="shared" si="12"/>
        <v>Sauces &amp; Dressings</v>
      </c>
      <c r="C117" s="62" t="str">
        <f t="shared" si="13"/>
        <v>EACH</v>
      </c>
      <c r="D117" s="65" t="str">
        <f t="shared" si="14"/>
        <v/>
      </c>
      <c r="E117" s="41">
        <v>60</v>
      </c>
      <c r="F117" s="24" t="str">
        <f t="shared" si="16"/>
        <v/>
      </c>
      <c r="G117" s="41"/>
      <c r="H117" s="24" t="str">
        <f t="shared" si="17"/>
        <v/>
      </c>
      <c r="I117" s="41"/>
      <c r="J117" s="24" t="str">
        <f t="shared" si="18"/>
        <v/>
      </c>
      <c r="K117" s="41"/>
      <c r="L117" s="24" t="str">
        <f t="shared" si="19"/>
        <v/>
      </c>
      <c r="M117" s="41"/>
      <c r="N117" s="24" t="str">
        <f t="shared" si="21"/>
        <v/>
      </c>
      <c r="O117" s="63" t="str">
        <f t="shared" si="20"/>
        <v/>
      </c>
    </row>
    <row r="118" spans="1:15" ht="18" customHeight="1" x14ac:dyDescent="0.2">
      <c r="A118" s="62" t="str">
        <f t="shared" si="11"/>
        <v>SACHET BROWN SAUCE</v>
      </c>
      <c r="B118" s="62" t="str">
        <f t="shared" si="12"/>
        <v>Sauces &amp; Dressings</v>
      </c>
      <c r="C118" s="62" t="str">
        <f t="shared" si="13"/>
        <v>BOX</v>
      </c>
      <c r="D118" s="65" t="str">
        <f t="shared" si="14"/>
        <v/>
      </c>
      <c r="E118" s="41">
        <v>2</v>
      </c>
      <c r="F118" s="24" t="str">
        <f t="shared" si="16"/>
        <v/>
      </c>
      <c r="G118" s="41"/>
      <c r="H118" s="24" t="str">
        <f t="shared" si="17"/>
        <v/>
      </c>
      <c r="I118" s="41"/>
      <c r="J118" s="24" t="str">
        <f t="shared" si="18"/>
        <v/>
      </c>
      <c r="K118" s="41"/>
      <c r="L118" s="24" t="str">
        <f t="shared" si="19"/>
        <v/>
      </c>
      <c r="M118" s="41"/>
      <c r="N118" s="24" t="str">
        <f t="shared" si="21"/>
        <v/>
      </c>
      <c r="O118" s="63" t="str">
        <f t="shared" si="20"/>
        <v/>
      </c>
    </row>
    <row r="119" spans="1:15" ht="18" customHeight="1" x14ac:dyDescent="0.2">
      <c r="A119" s="62" t="str">
        <f t="shared" si="11"/>
        <v>SACHET MUSTARD</v>
      </c>
      <c r="B119" s="62" t="str">
        <f t="shared" si="12"/>
        <v>Sauces &amp; Dressings</v>
      </c>
      <c r="C119" s="62" t="str">
        <f t="shared" si="13"/>
        <v>300'S</v>
      </c>
      <c r="D119" s="65" t="str">
        <f t="shared" si="14"/>
        <v/>
      </c>
      <c r="E119" s="41">
        <v>2</v>
      </c>
      <c r="F119" s="24" t="str">
        <f t="shared" si="16"/>
        <v/>
      </c>
      <c r="G119" s="41"/>
      <c r="H119" s="24" t="str">
        <f t="shared" si="17"/>
        <v/>
      </c>
      <c r="I119" s="41"/>
      <c r="J119" s="24" t="str">
        <f t="shared" si="18"/>
        <v/>
      </c>
      <c r="K119" s="41"/>
      <c r="L119" s="24" t="str">
        <f t="shared" si="19"/>
        <v/>
      </c>
      <c r="M119" s="41"/>
      <c r="N119" s="24" t="str">
        <f t="shared" si="21"/>
        <v/>
      </c>
      <c r="O119" s="63" t="str">
        <f t="shared" si="20"/>
        <v/>
      </c>
    </row>
    <row r="120" spans="1:15" ht="18" customHeight="1" x14ac:dyDescent="0.2">
      <c r="A120" s="62" t="str">
        <f t="shared" si="11"/>
        <v>SACHET TOMATO KETCHUP</v>
      </c>
      <c r="B120" s="62" t="str">
        <f t="shared" si="12"/>
        <v>Sauces &amp; Dressings</v>
      </c>
      <c r="C120" s="62" t="str">
        <f t="shared" si="13"/>
        <v>200'S</v>
      </c>
      <c r="D120" s="65" t="str">
        <f t="shared" si="14"/>
        <v/>
      </c>
      <c r="E120" s="41">
        <v>5</v>
      </c>
      <c r="F120" s="24" t="str">
        <f t="shared" si="16"/>
        <v/>
      </c>
      <c r="G120" s="41"/>
      <c r="H120" s="24" t="str">
        <f t="shared" si="17"/>
        <v/>
      </c>
      <c r="I120" s="41"/>
      <c r="J120" s="24" t="str">
        <f t="shared" si="18"/>
        <v/>
      </c>
      <c r="K120" s="41"/>
      <c r="L120" s="24" t="str">
        <f t="shared" si="19"/>
        <v/>
      </c>
      <c r="M120" s="41"/>
      <c r="N120" s="24" t="str">
        <f t="shared" si="21"/>
        <v/>
      </c>
      <c r="O120" s="63" t="str">
        <f t="shared" si="20"/>
        <v/>
      </c>
    </row>
    <row r="121" spans="1:15" ht="18" customHeight="1" x14ac:dyDescent="0.2">
      <c r="A121" s="62" t="str">
        <f t="shared" si="11"/>
        <v>BEV COSTA MOCHA ITALIAN</v>
      </c>
      <c r="B121" s="62" t="str">
        <f t="shared" si="12"/>
        <v>Dry Food</v>
      </c>
      <c r="C121" s="62" t="str">
        <f t="shared" si="13"/>
        <v>KILO</v>
      </c>
      <c r="D121" s="65" t="str">
        <f t="shared" si="14"/>
        <v/>
      </c>
      <c r="E121" s="41">
        <v>7</v>
      </c>
      <c r="F121" s="24" t="str">
        <f t="shared" si="16"/>
        <v/>
      </c>
      <c r="G121" s="41"/>
      <c r="H121" s="24" t="str">
        <f t="shared" si="17"/>
        <v/>
      </c>
      <c r="I121" s="41"/>
      <c r="J121" s="24" t="str">
        <f t="shared" si="18"/>
        <v/>
      </c>
      <c r="K121" s="41"/>
      <c r="L121" s="24" t="str">
        <f t="shared" si="19"/>
        <v/>
      </c>
      <c r="M121" s="41"/>
      <c r="N121" s="24" t="str">
        <f t="shared" si="21"/>
        <v/>
      </c>
      <c r="O121" s="63" t="str">
        <f t="shared" si="20"/>
        <v/>
      </c>
    </row>
    <row r="122" spans="1:15" ht="18" customHeight="1" x14ac:dyDescent="0.2">
      <c r="A122" s="62" t="str">
        <f t="shared" si="11"/>
        <v>BEV COFFEE TI BLEND</v>
      </c>
      <c r="B122" s="62" t="str">
        <f t="shared" si="12"/>
        <v>Dry Food</v>
      </c>
      <c r="C122" s="62" t="str">
        <f t="shared" si="13"/>
        <v>60GM</v>
      </c>
      <c r="D122" s="65" t="str">
        <f t="shared" si="14"/>
        <v/>
      </c>
      <c r="E122" s="41">
        <v>300</v>
      </c>
      <c r="F122" s="24" t="str">
        <f t="shared" si="16"/>
        <v/>
      </c>
      <c r="G122" s="41"/>
      <c r="H122" s="24" t="str">
        <f t="shared" si="17"/>
        <v/>
      </c>
      <c r="I122" s="41"/>
      <c r="J122" s="24" t="str">
        <f t="shared" si="18"/>
        <v/>
      </c>
      <c r="K122" s="41"/>
      <c r="L122" s="24" t="str">
        <f t="shared" si="19"/>
        <v/>
      </c>
      <c r="M122" s="41"/>
      <c r="N122" s="24" t="str">
        <f t="shared" si="21"/>
        <v/>
      </c>
      <c r="O122" s="63" t="str">
        <f t="shared" si="20"/>
        <v/>
      </c>
    </row>
    <row r="123" spans="1:15" ht="18" customHeight="1" x14ac:dyDescent="0.2">
      <c r="A123" s="62" t="str">
        <f t="shared" si="11"/>
        <v>BEV CON GOLD SACHETS</v>
      </c>
      <c r="B123" s="62" t="str">
        <f t="shared" si="12"/>
        <v>Dry Food</v>
      </c>
      <c r="C123" s="62" t="str">
        <f t="shared" si="13"/>
        <v>300GR</v>
      </c>
      <c r="D123" s="65" t="str">
        <f t="shared" si="14"/>
        <v/>
      </c>
      <c r="E123" s="41">
        <v>4</v>
      </c>
      <c r="F123" s="24" t="str">
        <f t="shared" si="16"/>
        <v/>
      </c>
      <c r="G123" s="41"/>
      <c r="H123" s="24" t="str">
        <f t="shared" si="17"/>
        <v/>
      </c>
      <c r="I123" s="41"/>
      <c r="J123" s="24" t="str">
        <f t="shared" si="18"/>
        <v/>
      </c>
      <c r="K123" s="41"/>
      <c r="L123" s="24" t="str">
        <f t="shared" si="19"/>
        <v/>
      </c>
      <c r="M123" s="41"/>
      <c r="N123" s="24" t="str">
        <f t="shared" si="21"/>
        <v/>
      </c>
      <c r="O123" s="63" t="str">
        <f t="shared" si="20"/>
        <v/>
      </c>
    </row>
    <row r="124" spans="1:15" ht="18" customHeight="1" x14ac:dyDescent="0.2">
      <c r="A124" s="62" t="str">
        <f t="shared" si="11"/>
        <v>BEV. DOUWE EGGBERTS</v>
      </c>
      <c r="B124" s="62" t="str">
        <f t="shared" si="12"/>
        <v>Dry Food</v>
      </c>
      <c r="C124" s="62" t="str">
        <f t="shared" si="13"/>
        <v>2LTR</v>
      </c>
      <c r="D124" s="65" t="str">
        <f t="shared" si="14"/>
        <v/>
      </c>
      <c r="E124" s="41">
        <v>0.5</v>
      </c>
      <c r="F124" s="24" t="str">
        <f t="shared" si="16"/>
        <v/>
      </c>
      <c r="G124" s="41"/>
      <c r="H124" s="24" t="str">
        <f t="shared" si="17"/>
        <v/>
      </c>
      <c r="I124" s="41"/>
      <c r="J124" s="24" t="str">
        <f t="shared" si="18"/>
        <v/>
      </c>
      <c r="K124" s="41"/>
      <c r="L124" s="24" t="str">
        <f t="shared" si="19"/>
        <v/>
      </c>
      <c r="M124" s="41"/>
      <c r="N124" s="24" t="str">
        <f t="shared" si="21"/>
        <v/>
      </c>
      <c r="O124" s="63" t="str">
        <f t="shared" si="20"/>
        <v/>
      </c>
    </row>
    <row r="125" spans="1:15" ht="18" customHeight="1" x14ac:dyDescent="0.2">
      <c r="A125" s="62" t="str">
        <f t="shared" si="11"/>
        <v>BEV. TEA BAGS</v>
      </c>
      <c r="B125" s="62" t="str">
        <f t="shared" si="12"/>
        <v>Dry Food</v>
      </c>
      <c r="C125" s="62" t="str">
        <f t="shared" si="13"/>
        <v>X1100</v>
      </c>
      <c r="D125" s="65" t="str">
        <f t="shared" si="14"/>
        <v/>
      </c>
      <c r="E125" s="41">
        <v>5.5</v>
      </c>
      <c r="F125" s="24" t="str">
        <f t="shared" si="16"/>
        <v/>
      </c>
      <c r="G125" s="41"/>
      <c r="H125" s="24" t="str">
        <f t="shared" si="17"/>
        <v/>
      </c>
      <c r="I125" s="41"/>
      <c r="J125" s="24" t="str">
        <f t="shared" si="18"/>
        <v/>
      </c>
      <c r="K125" s="41"/>
      <c r="L125" s="24" t="str">
        <f t="shared" si="19"/>
        <v/>
      </c>
      <c r="M125" s="41"/>
      <c r="N125" s="24" t="str">
        <f t="shared" si="21"/>
        <v/>
      </c>
      <c r="O125" s="63" t="str">
        <f t="shared" si="20"/>
        <v/>
      </c>
    </row>
    <row r="126" spans="1:15" ht="18" customHeight="1" x14ac:dyDescent="0.2">
      <c r="A126" s="62" t="str">
        <f t="shared" si="11"/>
        <v>BISCUITS FOR CHEESE</v>
      </c>
      <c r="B126" s="62" t="str">
        <f t="shared" si="12"/>
        <v>Dry Food</v>
      </c>
      <c r="C126" s="62" t="str">
        <f t="shared" si="13"/>
        <v>1KG</v>
      </c>
      <c r="D126" s="65" t="str">
        <f t="shared" si="14"/>
        <v/>
      </c>
      <c r="E126" s="41">
        <v>2</v>
      </c>
      <c r="F126" s="24" t="str">
        <f t="shared" si="16"/>
        <v/>
      </c>
      <c r="G126" s="41"/>
      <c r="H126" s="24" t="str">
        <f t="shared" si="17"/>
        <v/>
      </c>
      <c r="I126" s="41"/>
      <c r="J126" s="24" t="str">
        <f t="shared" si="18"/>
        <v/>
      </c>
      <c r="K126" s="41"/>
      <c r="L126" s="24" t="str">
        <f t="shared" si="19"/>
        <v/>
      </c>
      <c r="M126" s="41"/>
      <c r="N126" s="24" t="str">
        <f t="shared" si="21"/>
        <v/>
      </c>
      <c r="O126" s="63" t="str">
        <f t="shared" si="20"/>
        <v/>
      </c>
    </row>
    <row r="127" spans="1:15" ht="18" customHeight="1" x14ac:dyDescent="0.2">
      <c r="A127" s="62" t="str">
        <f t="shared" si="11"/>
        <v>BISTO GRANULES</v>
      </c>
      <c r="B127" s="62" t="str">
        <f t="shared" si="12"/>
        <v>Dry Food</v>
      </c>
      <c r="C127" s="62" t="str">
        <f t="shared" si="13"/>
        <v>2KG</v>
      </c>
      <c r="D127" s="65" t="str">
        <f t="shared" si="14"/>
        <v/>
      </c>
      <c r="E127" s="41">
        <v>1.5</v>
      </c>
      <c r="F127" s="24" t="str">
        <f t="shared" si="16"/>
        <v/>
      </c>
      <c r="G127" s="41"/>
      <c r="H127" s="24" t="str">
        <f t="shared" si="17"/>
        <v/>
      </c>
      <c r="I127" s="41"/>
      <c r="J127" s="24" t="str">
        <f t="shared" si="18"/>
        <v/>
      </c>
      <c r="K127" s="41"/>
      <c r="L127" s="24" t="str">
        <f t="shared" si="19"/>
        <v/>
      </c>
      <c r="M127" s="41"/>
      <c r="N127" s="24" t="str">
        <f t="shared" si="21"/>
        <v/>
      </c>
      <c r="O127" s="63" t="str">
        <f t="shared" si="20"/>
        <v/>
      </c>
    </row>
    <row r="128" spans="1:15" ht="18" customHeight="1" x14ac:dyDescent="0.2">
      <c r="A128" s="62" t="str">
        <f t="shared" si="11"/>
        <v>CEREAL KELLOGS (32)</v>
      </c>
      <c r="B128" s="62" t="str">
        <f t="shared" si="12"/>
        <v>Dry Food</v>
      </c>
      <c r="C128" s="62" t="str">
        <f t="shared" si="13"/>
        <v>45G</v>
      </c>
      <c r="D128" s="65" t="str">
        <f t="shared" si="14"/>
        <v/>
      </c>
      <c r="E128" s="41">
        <v>704</v>
      </c>
      <c r="F128" s="24" t="str">
        <f t="shared" si="16"/>
        <v/>
      </c>
      <c r="G128" s="41"/>
      <c r="H128" s="24" t="str">
        <f t="shared" si="17"/>
        <v/>
      </c>
      <c r="I128" s="41"/>
      <c r="J128" s="24" t="str">
        <f t="shared" si="18"/>
        <v/>
      </c>
      <c r="K128" s="41"/>
      <c r="L128" s="24" t="str">
        <f t="shared" si="19"/>
        <v/>
      </c>
      <c r="M128" s="41"/>
      <c r="N128" s="24" t="str">
        <f t="shared" si="21"/>
        <v/>
      </c>
      <c r="O128" s="63" t="str">
        <f t="shared" si="20"/>
        <v/>
      </c>
    </row>
    <row r="129" spans="1:15" ht="18" customHeight="1" x14ac:dyDescent="0.2">
      <c r="A129" s="62" t="str">
        <f t="shared" si="11"/>
        <v>CEREAL MUSELI (50)</v>
      </c>
      <c r="B129" s="62" t="str">
        <f t="shared" si="12"/>
        <v>Dry Food</v>
      </c>
      <c r="C129" s="62" t="str">
        <f t="shared" si="13"/>
        <v>41g</v>
      </c>
      <c r="D129" s="65" t="str">
        <f t="shared" si="14"/>
        <v/>
      </c>
      <c r="E129" s="41">
        <v>95</v>
      </c>
      <c r="F129" s="24" t="str">
        <f t="shared" si="16"/>
        <v/>
      </c>
      <c r="G129" s="41"/>
      <c r="H129" s="24" t="str">
        <f t="shared" si="17"/>
        <v/>
      </c>
      <c r="I129" s="41"/>
      <c r="J129" s="24" t="str">
        <f t="shared" si="18"/>
        <v/>
      </c>
      <c r="K129" s="41"/>
      <c r="L129" s="24" t="str">
        <f t="shared" si="19"/>
        <v/>
      </c>
      <c r="M129" s="41"/>
      <c r="N129" s="24" t="str">
        <f t="shared" si="21"/>
        <v/>
      </c>
      <c r="O129" s="63" t="str">
        <f t="shared" si="20"/>
        <v/>
      </c>
    </row>
    <row r="130" spans="1:15" ht="18" customHeight="1" x14ac:dyDescent="0.2">
      <c r="A130" s="62" t="str">
        <f t="shared" si="11"/>
        <v>CEREAL WEETABIX (50)</v>
      </c>
      <c r="B130" s="62" t="str">
        <f t="shared" si="12"/>
        <v>Dry Food</v>
      </c>
      <c r="C130" s="62" t="str">
        <f t="shared" si="13"/>
        <v>X2</v>
      </c>
      <c r="D130" s="65" t="str">
        <f t="shared" si="14"/>
        <v/>
      </c>
      <c r="E130" s="41">
        <v>118</v>
      </c>
      <c r="F130" s="24" t="str">
        <f t="shared" si="16"/>
        <v/>
      </c>
      <c r="G130" s="41"/>
      <c r="H130" s="24" t="str">
        <f t="shared" si="17"/>
        <v/>
      </c>
      <c r="I130" s="41"/>
      <c r="J130" s="24" t="str">
        <f t="shared" si="18"/>
        <v/>
      </c>
      <c r="K130" s="41"/>
      <c r="L130" s="24" t="str">
        <f t="shared" si="19"/>
        <v/>
      </c>
      <c r="M130" s="41"/>
      <c r="N130" s="24" t="str">
        <f t="shared" si="21"/>
        <v/>
      </c>
      <c r="O130" s="63" t="str">
        <f t="shared" si="20"/>
        <v/>
      </c>
    </row>
    <row r="131" spans="1:15" ht="18" customHeight="1" x14ac:dyDescent="0.2">
      <c r="A131" s="62" t="str">
        <f t="shared" si="11"/>
        <v>CHEESE TWIST</v>
      </c>
      <c r="B131" s="62" t="str">
        <f t="shared" si="12"/>
        <v>Dry Food</v>
      </c>
      <c r="C131" s="62" t="str">
        <f t="shared" si="13"/>
        <v>125GRM</v>
      </c>
      <c r="D131" s="65" t="str">
        <f t="shared" si="14"/>
        <v/>
      </c>
      <c r="E131" s="41">
        <v>9.5</v>
      </c>
      <c r="F131" s="24" t="str">
        <f t="shared" si="16"/>
        <v/>
      </c>
      <c r="G131" s="41"/>
      <c r="H131" s="24" t="str">
        <f t="shared" si="17"/>
        <v/>
      </c>
      <c r="I131" s="41"/>
      <c r="J131" s="24" t="str">
        <f t="shared" si="18"/>
        <v/>
      </c>
      <c r="K131" s="41"/>
      <c r="L131" s="24" t="str">
        <f t="shared" si="19"/>
        <v/>
      </c>
      <c r="M131" s="41"/>
      <c r="N131" s="24" t="str">
        <f t="shared" si="21"/>
        <v/>
      </c>
      <c r="O131" s="63" t="str">
        <f t="shared" si="20"/>
        <v/>
      </c>
    </row>
    <row r="132" spans="1:15" ht="18" customHeight="1" x14ac:dyDescent="0.2">
      <c r="A132" s="62" t="str">
        <f t="shared" si="11"/>
        <v>CHERRIES COCKTAIL</v>
      </c>
      <c r="B132" s="62" t="str">
        <f t="shared" si="12"/>
        <v>Dry Food</v>
      </c>
      <c r="C132" s="62" t="str">
        <f t="shared" si="13"/>
        <v>320GRM</v>
      </c>
      <c r="D132" s="65" t="str">
        <f t="shared" si="14"/>
        <v/>
      </c>
      <c r="E132" s="41">
        <v>6</v>
      </c>
      <c r="F132" s="24" t="str">
        <f t="shared" si="16"/>
        <v/>
      </c>
      <c r="G132" s="41"/>
      <c r="H132" s="24" t="str">
        <f t="shared" si="17"/>
        <v/>
      </c>
      <c r="I132" s="41"/>
      <c r="J132" s="24" t="str">
        <f t="shared" si="18"/>
        <v/>
      </c>
      <c r="K132" s="41"/>
      <c r="L132" s="24" t="str">
        <f t="shared" si="19"/>
        <v/>
      </c>
      <c r="M132" s="41"/>
      <c r="N132" s="24" t="str">
        <f t="shared" si="21"/>
        <v/>
      </c>
      <c r="O132" s="63" t="str">
        <f t="shared" si="20"/>
        <v/>
      </c>
    </row>
    <row r="133" spans="1:15" ht="18" customHeight="1" x14ac:dyDescent="0.2">
      <c r="A133" s="62" t="str">
        <f t="shared" si="11"/>
        <v>HONEY PORTION (100)</v>
      </c>
      <c r="B133" s="62" t="str">
        <f t="shared" si="12"/>
        <v>Dry Food</v>
      </c>
      <c r="C133" s="62" t="str">
        <f t="shared" si="13"/>
        <v>BOX</v>
      </c>
      <c r="D133" s="65" t="str">
        <f t="shared" si="14"/>
        <v/>
      </c>
      <c r="E133" s="41">
        <v>1</v>
      </c>
      <c r="F133" s="24" t="str">
        <f t="shared" si="16"/>
        <v/>
      </c>
      <c r="G133" s="41"/>
      <c r="H133" s="24" t="str">
        <f t="shared" si="17"/>
        <v/>
      </c>
      <c r="I133" s="41"/>
      <c r="J133" s="24" t="str">
        <f t="shared" si="18"/>
        <v/>
      </c>
      <c r="K133" s="41"/>
      <c r="L133" s="24" t="str">
        <f t="shared" si="19"/>
        <v/>
      </c>
      <c r="M133" s="41"/>
      <c r="N133" s="24" t="str">
        <f t="shared" si="21"/>
        <v/>
      </c>
      <c r="O133" s="63" t="str">
        <f t="shared" si="20"/>
        <v/>
      </c>
    </row>
    <row r="134" spans="1:15" ht="18" customHeight="1" x14ac:dyDescent="0.2">
      <c r="A134" s="62" t="str">
        <f t="shared" ref="A134:A160" si="22">IF(ISBLANK(food_items),"",food_items)</f>
        <v>JAM PORTION (100)</v>
      </c>
      <c r="B134" s="62" t="str">
        <f t="shared" ref="B134:B160" si="23">IF(A134="","",INDEX(inventory,MATCH(A134,food_items,0),2))</f>
        <v>Dry Food</v>
      </c>
      <c r="C134" s="62" t="str">
        <f t="shared" ref="C134:C160" si="24">IF(A134="","",INDEX(inventory,MATCH(A134,food_items,0),6))</f>
        <v>BOX</v>
      </c>
      <c r="D134" s="65" t="str">
        <f t="shared" ref="D134:D160" si="25">IF(A134="","",INDEX(inventory,MATCH(A134,food_items,0),7))</f>
        <v/>
      </c>
      <c r="E134" s="41">
        <v>3</v>
      </c>
      <c r="F134" s="24" t="str">
        <f t="shared" si="16"/>
        <v/>
      </c>
      <c r="G134" s="41"/>
      <c r="H134" s="24" t="str">
        <f t="shared" si="17"/>
        <v/>
      </c>
      <c r="I134" s="41"/>
      <c r="J134" s="24" t="str">
        <f t="shared" si="18"/>
        <v/>
      </c>
      <c r="K134" s="41"/>
      <c r="L134" s="24" t="str">
        <f t="shared" si="19"/>
        <v/>
      </c>
      <c r="M134" s="41"/>
      <c r="N134" s="24" t="str">
        <f t="shared" ref="N134:N160" si="26">IF(OR(period=4,$D134=""),"",$M134*$D134)</f>
        <v/>
      </c>
      <c r="O134" s="63" t="str">
        <f t="shared" si="20"/>
        <v/>
      </c>
    </row>
    <row r="135" spans="1:15" ht="18" customHeight="1" x14ac:dyDescent="0.2">
      <c r="A135" s="62" t="str">
        <f t="shared" si="22"/>
        <v xml:space="preserve">JAM/HONEY </v>
      </c>
      <c r="B135" s="62" t="str">
        <f t="shared" si="23"/>
        <v>Dry Food</v>
      </c>
      <c r="C135" s="62" t="str">
        <f t="shared" si="24"/>
        <v>JAR</v>
      </c>
      <c r="D135" s="65" t="str">
        <f t="shared" si="25"/>
        <v/>
      </c>
      <c r="E135" s="41">
        <v>15</v>
      </c>
      <c r="F135" s="24" t="str">
        <f t="shared" ref="F135:F160" si="27">IF($D135="","",$E135*$D135)</f>
        <v/>
      </c>
      <c r="G135" s="41"/>
      <c r="H135" s="24" t="str">
        <f t="shared" ref="H135:H160" si="28">IF($D135="","",$G135*$D135)</f>
        <v/>
      </c>
      <c r="I135" s="41"/>
      <c r="J135" s="24" t="str">
        <f t="shared" ref="J135:J160" si="29">IF($D135="","",$I135*$D135)</f>
        <v/>
      </c>
      <c r="K135" s="41"/>
      <c r="L135" s="24" t="str">
        <f t="shared" ref="L135:L160" si="30">IF($D135="","",$K135*$D135)</f>
        <v/>
      </c>
      <c r="M135" s="41"/>
      <c r="N135" s="24" t="str">
        <f t="shared" si="26"/>
        <v/>
      </c>
      <c r="O135" s="63" t="str">
        <f t="shared" ref="O135:O160" si="31">IF($D135="","",SUM(F135,H135,J135,L135,N135))</f>
        <v/>
      </c>
    </row>
    <row r="136" spans="1:15" ht="18" customHeight="1" x14ac:dyDescent="0.2">
      <c r="A136" s="62" t="str">
        <f t="shared" si="22"/>
        <v>JUICE APPLE</v>
      </c>
      <c r="B136" s="62" t="str">
        <f t="shared" si="23"/>
        <v>Dry Food</v>
      </c>
      <c r="C136" s="62" t="str">
        <f t="shared" si="24"/>
        <v>1LTR</v>
      </c>
      <c r="D136" s="65" t="str">
        <f t="shared" si="25"/>
        <v/>
      </c>
      <c r="E136" s="41">
        <v>31</v>
      </c>
      <c r="F136" s="24" t="str">
        <f t="shared" si="27"/>
        <v/>
      </c>
      <c r="G136" s="41"/>
      <c r="H136" s="24" t="str">
        <f t="shared" si="28"/>
        <v/>
      </c>
      <c r="I136" s="41"/>
      <c r="J136" s="24" t="str">
        <f t="shared" si="29"/>
        <v/>
      </c>
      <c r="K136" s="41"/>
      <c r="L136" s="24" t="str">
        <f t="shared" si="30"/>
        <v/>
      </c>
      <c r="M136" s="41"/>
      <c r="N136" s="24" t="str">
        <f t="shared" si="26"/>
        <v/>
      </c>
      <c r="O136" s="63" t="str">
        <f t="shared" si="31"/>
        <v/>
      </c>
    </row>
    <row r="137" spans="1:15" ht="18" customHeight="1" x14ac:dyDescent="0.2">
      <c r="A137" s="62" t="str">
        <f t="shared" si="22"/>
        <v>JUICE ORANGE</v>
      </c>
      <c r="B137" s="62" t="str">
        <f t="shared" si="23"/>
        <v>Dry Food</v>
      </c>
      <c r="C137" s="62" t="str">
        <f t="shared" si="24"/>
        <v>1LTR</v>
      </c>
      <c r="D137" s="65" t="str">
        <f t="shared" si="25"/>
        <v/>
      </c>
      <c r="E137" s="41">
        <v>72</v>
      </c>
      <c r="F137" s="24" t="str">
        <f t="shared" si="27"/>
        <v/>
      </c>
      <c r="G137" s="41"/>
      <c r="H137" s="24" t="str">
        <f t="shared" si="28"/>
        <v/>
      </c>
      <c r="I137" s="41"/>
      <c r="J137" s="24" t="str">
        <f t="shared" si="29"/>
        <v/>
      </c>
      <c r="K137" s="41"/>
      <c r="L137" s="24" t="str">
        <f t="shared" si="30"/>
        <v/>
      </c>
      <c r="M137" s="41"/>
      <c r="N137" s="24" t="str">
        <f t="shared" si="26"/>
        <v/>
      </c>
      <c r="O137" s="63" t="str">
        <f t="shared" si="31"/>
        <v/>
      </c>
    </row>
    <row r="138" spans="1:15" ht="18" customHeight="1" x14ac:dyDescent="0.2">
      <c r="A138" s="62" t="str">
        <f t="shared" si="22"/>
        <v>MARMALADE (100)</v>
      </c>
      <c r="B138" s="62" t="str">
        <f t="shared" si="23"/>
        <v>Dry Food</v>
      </c>
      <c r="C138" s="62" t="str">
        <f t="shared" si="24"/>
        <v>BOX</v>
      </c>
      <c r="D138" s="65" t="str">
        <f t="shared" si="25"/>
        <v/>
      </c>
      <c r="E138" s="41">
        <v>5</v>
      </c>
      <c r="F138" s="24" t="str">
        <f t="shared" si="27"/>
        <v/>
      </c>
      <c r="G138" s="41"/>
      <c r="H138" s="24" t="str">
        <f t="shared" si="28"/>
        <v/>
      </c>
      <c r="I138" s="41"/>
      <c r="J138" s="24" t="str">
        <f t="shared" si="29"/>
        <v/>
      </c>
      <c r="K138" s="41"/>
      <c r="L138" s="24" t="str">
        <f t="shared" si="30"/>
        <v/>
      </c>
      <c r="M138" s="41"/>
      <c r="N138" s="24" t="str">
        <f t="shared" si="26"/>
        <v/>
      </c>
      <c r="O138" s="63" t="str">
        <f t="shared" si="31"/>
        <v/>
      </c>
    </row>
    <row r="139" spans="1:15" ht="18" customHeight="1" x14ac:dyDescent="0.2">
      <c r="A139" s="62" t="str">
        <f t="shared" si="22"/>
        <v>MARMITE (100)</v>
      </c>
      <c r="B139" s="62" t="str">
        <f t="shared" si="23"/>
        <v>Dry Food</v>
      </c>
      <c r="C139" s="62" t="str">
        <f t="shared" si="24"/>
        <v>BOX</v>
      </c>
      <c r="D139" s="65" t="str">
        <f t="shared" si="25"/>
        <v/>
      </c>
      <c r="E139" s="41">
        <v>2.5</v>
      </c>
      <c r="F139" s="24" t="str">
        <f t="shared" si="27"/>
        <v/>
      </c>
      <c r="G139" s="41"/>
      <c r="H139" s="24" t="str">
        <f t="shared" si="28"/>
        <v/>
      </c>
      <c r="I139" s="41"/>
      <c r="J139" s="24" t="str">
        <f t="shared" si="29"/>
        <v/>
      </c>
      <c r="K139" s="41"/>
      <c r="L139" s="24" t="str">
        <f t="shared" si="30"/>
        <v/>
      </c>
      <c r="M139" s="41"/>
      <c r="N139" s="24" t="str">
        <f t="shared" si="26"/>
        <v/>
      </c>
      <c r="O139" s="63" t="str">
        <f t="shared" si="31"/>
        <v/>
      </c>
    </row>
    <row r="140" spans="1:15" ht="18" customHeight="1" x14ac:dyDescent="0.2">
      <c r="A140" s="62" t="str">
        <f t="shared" si="22"/>
        <v>OIL SUMMER HARVEST</v>
      </c>
      <c r="B140" s="62" t="str">
        <f t="shared" si="23"/>
        <v>Dry Food</v>
      </c>
      <c r="C140" s="62" t="str">
        <f t="shared" si="24"/>
        <v>15LTR</v>
      </c>
      <c r="D140" s="65" t="str">
        <f t="shared" si="25"/>
        <v/>
      </c>
      <c r="E140" s="41">
        <v>0.5</v>
      </c>
      <c r="F140" s="24" t="str">
        <f t="shared" si="27"/>
        <v/>
      </c>
      <c r="G140" s="41"/>
      <c r="H140" s="24" t="str">
        <f t="shared" si="28"/>
        <v/>
      </c>
      <c r="I140" s="41"/>
      <c r="J140" s="24" t="str">
        <f t="shared" si="29"/>
        <v/>
      </c>
      <c r="K140" s="41"/>
      <c r="L140" s="24" t="str">
        <f t="shared" si="30"/>
        <v/>
      </c>
      <c r="M140" s="41"/>
      <c r="N140" s="24" t="str">
        <f t="shared" si="26"/>
        <v/>
      </c>
      <c r="O140" s="63" t="str">
        <f t="shared" si="31"/>
        <v/>
      </c>
    </row>
    <row r="141" spans="1:15" ht="18" customHeight="1" x14ac:dyDescent="0.2">
      <c r="A141" s="62" t="str">
        <f t="shared" si="22"/>
        <v>OIL WESSON</v>
      </c>
      <c r="B141" s="62" t="str">
        <f t="shared" si="23"/>
        <v>Dry Food</v>
      </c>
      <c r="C141" s="62" t="str">
        <f t="shared" si="24"/>
        <v>5LTR</v>
      </c>
      <c r="D141" s="65" t="str">
        <f t="shared" si="25"/>
        <v/>
      </c>
      <c r="E141" s="41">
        <v>1</v>
      </c>
      <c r="F141" s="24" t="str">
        <f t="shared" si="27"/>
        <v/>
      </c>
      <c r="G141" s="41"/>
      <c r="H141" s="24" t="str">
        <f t="shared" si="28"/>
        <v/>
      </c>
      <c r="I141" s="41"/>
      <c r="J141" s="24" t="str">
        <f t="shared" si="29"/>
        <v/>
      </c>
      <c r="K141" s="41"/>
      <c r="L141" s="24" t="str">
        <f t="shared" si="30"/>
        <v/>
      </c>
      <c r="M141" s="41"/>
      <c r="N141" s="24" t="str">
        <f t="shared" si="26"/>
        <v/>
      </c>
      <c r="O141" s="63" t="str">
        <f t="shared" si="31"/>
        <v/>
      </c>
    </row>
    <row r="142" spans="1:15" ht="18" customHeight="1" x14ac:dyDescent="0.2">
      <c r="A142" s="62" t="str">
        <f t="shared" si="22"/>
        <v>PASTA RIGATONI</v>
      </c>
      <c r="B142" s="62" t="str">
        <f t="shared" si="23"/>
        <v>Dry Food</v>
      </c>
      <c r="C142" s="62" t="str">
        <f t="shared" si="24"/>
        <v>5KG</v>
      </c>
      <c r="D142" s="65" t="str">
        <f t="shared" si="25"/>
        <v/>
      </c>
      <c r="E142" s="41">
        <v>0.9</v>
      </c>
      <c r="F142" s="24" t="str">
        <f t="shared" si="27"/>
        <v/>
      </c>
      <c r="G142" s="41"/>
      <c r="H142" s="24" t="str">
        <f t="shared" si="28"/>
        <v/>
      </c>
      <c r="I142" s="41"/>
      <c r="J142" s="24" t="str">
        <f t="shared" si="29"/>
        <v/>
      </c>
      <c r="K142" s="41"/>
      <c r="L142" s="24" t="str">
        <f t="shared" si="30"/>
        <v/>
      </c>
      <c r="M142" s="41"/>
      <c r="N142" s="24" t="str">
        <f t="shared" si="26"/>
        <v/>
      </c>
      <c r="O142" s="63" t="str">
        <f t="shared" si="31"/>
        <v/>
      </c>
    </row>
    <row r="143" spans="1:15" ht="18" customHeight="1" x14ac:dyDescent="0.2">
      <c r="A143" s="62" t="str">
        <f t="shared" si="22"/>
        <v>PASTA SPAGHETTI</v>
      </c>
      <c r="B143" s="62" t="str">
        <f t="shared" si="23"/>
        <v>Dry Food</v>
      </c>
      <c r="C143" s="62" t="str">
        <f t="shared" si="24"/>
        <v>3KG</v>
      </c>
      <c r="D143" s="65" t="str">
        <f t="shared" si="25"/>
        <v/>
      </c>
      <c r="E143" s="41">
        <v>1</v>
      </c>
      <c r="F143" s="24" t="str">
        <f t="shared" si="27"/>
        <v/>
      </c>
      <c r="G143" s="41"/>
      <c r="H143" s="24" t="str">
        <f t="shared" si="28"/>
        <v/>
      </c>
      <c r="I143" s="41"/>
      <c r="J143" s="24" t="str">
        <f t="shared" si="29"/>
        <v/>
      </c>
      <c r="K143" s="41"/>
      <c r="L143" s="24" t="str">
        <f t="shared" si="30"/>
        <v/>
      </c>
      <c r="M143" s="41"/>
      <c r="N143" s="24" t="str">
        <f t="shared" si="26"/>
        <v/>
      </c>
      <c r="O143" s="63" t="str">
        <f t="shared" si="31"/>
        <v/>
      </c>
    </row>
    <row r="144" spans="1:15" ht="18" customHeight="1" x14ac:dyDescent="0.2">
      <c r="A144" s="62" t="str">
        <f t="shared" si="22"/>
        <v>RICE COCONUT</v>
      </c>
      <c r="B144" s="62" t="str">
        <f t="shared" si="23"/>
        <v>Dry Food</v>
      </c>
      <c r="C144" s="62" t="str">
        <f t="shared" si="24"/>
        <v>EACH</v>
      </c>
      <c r="D144" s="65" t="str">
        <f t="shared" si="25"/>
        <v/>
      </c>
      <c r="E144" s="41">
        <v>6</v>
      </c>
      <c r="F144" s="24" t="str">
        <f t="shared" si="27"/>
        <v/>
      </c>
      <c r="G144" s="41"/>
      <c r="H144" s="24" t="str">
        <f t="shared" si="28"/>
        <v/>
      </c>
      <c r="I144" s="41"/>
      <c r="J144" s="24" t="str">
        <f t="shared" si="29"/>
        <v/>
      </c>
      <c r="K144" s="41"/>
      <c r="L144" s="24" t="str">
        <f t="shared" si="30"/>
        <v/>
      </c>
      <c r="M144" s="41"/>
      <c r="N144" s="24" t="str">
        <f t="shared" si="26"/>
        <v/>
      </c>
      <c r="O144" s="63" t="str">
        <f t="shared" si="31"/>
        <v/>
      </c>
    </row>
    <row r="145" spans="1:15" ht="18" customHeight="1" x14ac:dyDescent="0.2">
      <c r="A145" s="62" t="str">
        <f t="shared" si="22"/>
        <v>RICE GOLDEN</v>
      </c>
      <c r="B145" s="62" t="str">
        <f t="shared" si="23"/>
        <v>Dry Food</v>
      </c>
      <c r="C145" s="62" t="str">
        <f t="shared" si="24"/>
        <v>EACH</v>
      </c>
      <c r="D145" s="65" t="str">
        <f t="shared" si="25"/>
        <v/>
      </c>
      <c r="E145" s="41">
        <v>4</v>
      </c>
      <c r="F145" s="24" t="str">
        <f t="shared" si="27"/>
        <v/>
      </c>
      <c r="G145" s="41"/>
      <c r="H145" s="24" t="str">
        <f t="shared" si="28"/>
        <v/>
      </c>
      <c r="I145" s="41"/>
      <c r="J145" s="24" t="str">
        <f t="shared" si="29"/>
        <v/>
      </c>
      <c r="K145" s="41"/>
      <c r="L145" s="24" t="str">
        <f t="shared" si="30"/>
        <v/>
      </c>
      <c r="M145" s="41"/>
      <c r="N145" s="24" t="str">
        <f t="shared" si="26"/>
        <v/>
      </c>
      <c r="O145" s="63" t="str">
        <f t="shared" si="31"/>
        <v/>
      </c>
    </row>
    <row r="146" spans="1:15" ht="18" customHeight="1" x14ac:dyDescent="0.2">
      <c r="A146" s="62" t="str">
        <f t="shared" si="22"/>
        <v>RICE TILDA</v>
      </c>
      <c r="B146" s="62" t="str">
        <f t="shared" si="23"/>
        <v>Dry Food</v>
      </c>
      <c r="C146" s="62" t="str">
        <f t="shared" si="24"/>
        <v>5KG</v>
      </c>
      <c r="D146" s="65" t="str">
        <f t="shared" si="25"/>
        <v/>
      </c>
      <c r="E146" s="41">
        <v>0.5</v>
      </c>
      <c r="F146" s="24" t="str">
        <f t="shared" si="27"/>
        <v/>
      </c>
      <c r="G146" s="41"/>
      <c r="H146" s="24" t="str">
        <f t="shared" si="28"/>
        <v/>
      </c>
      <c r="I146" s="41"/>
      <c r="J146" s="24" t="str">
        <f t="shared" si="29"/>
        <v/>
      </c>
      <c r="K146" s="41"/>
      <c r="L146" s="24" t="str">
        <f t="shared" si="30"/>
        <v/>
      </c>
      <c r="M146" s="41"/>
      <c r="N146" s="24" t="str">
        <f t="shared" si="26"/>
        <v/>
      </c>
      <c r="O146" s="63" t="str">
        <f t="shared" si="31"/>
        <v/>
      </c>
    </row>
    <row r="147" spans="1:15" ht="18" customHeight="1" x14ac:dyDescent="0.2">
      <c r="A147" s="62" t="str">
        <f t="shared" si="22"/>
        <v>SUGAR GRANULATED (15)</v>
      </c>
      <c r="B147" s="62" t="str">
        <f t="shared" si="23"/>
        <v>Dry Food</v>
      </c>
      <c r="C147" s="62" t="str">
        <f t="shared" si="24"/>
        <v>1KG</v>
      </c>
      <c r="D147" s="65" t="str">
        <f t="shared" si="25"/>
        <v/>
      </c>
      <c r="E147" s="41">
        <v>3</v>
      </c>
      <c r="F147" s="24" t="str">
        <f t="shared" si="27"/>
        <v/>
      </c>
      <c r="G147" s="41"/>
      <c r="H147" s="24" t="str">
        <f t="shared" si="28"/>
        <v/>
      </c>
      <c r="I147" s="41"/>
      <c r="J147" s="24" t="str">
        <f t="shared" si="29"/>
        <v/>
      </c>
      <c r="K147" s="41"/>
      <c r="L147" s="24" t="str">
        <f t="shared" si="30"/>
        <v/>
      </c>
      <c r="M147" s="41"/>
      <c r="N147" s="24" t="str">
        <f t="shared" si="26"/>
        <v/>
      </c>
      <c r="O147" s="63" t="str">
        <f t="shared" si="31"/>
        <v/>
      </c>
    </row>
    <row r="148" spans="1:15" ht="18" customHeight="1" x14ac:dyDescent="0.2">
      <c r="A148" s="62" t="str">
        <f t="shared" si="22"/>
        <v>SUGAR ICING</v>
      </c>
      <c r="B148" s="62" t="str">
        <f t="shared" si="23"/>
        <v>Dry Food</v>
      </c>
      <c r="C148" s="62" t="str">
        <f t="shared" si="24"/>
        <v>500G</v>
      </c>
      <c r="D148" s="65" t="str">
        <f t="shared" si="25"/>
        <v/>
      </c>
      <c r="E148" s="41">
        <v>9</v>
      </c>
      <c r="F148" s="24" t="str">
        <f t="shared" si="27"/>
        <v/>
      </c>
      <c r="G148" s="41"/>
      <c r="H148" s="24" t="str">
        <f t="shared" si="28"/>
        <v/>
      </c>
      <c r="I148" s="41"/>
      <c r="J148" s="24" t="str">
        <f t="shared" si="29"/>
        <v/>
      </c>
      <c r="K148" s="41"/>
      <c r="L148" s="24" t="str">
        <f t="shared" si="30"/>
        <v/>
      </c>
      <c r="M148" s="41"/>
      <c r="N148" s="24" t="str">
        <f t="shared" si="26"/>
        <v/>
      </c>
      <c r="O148" s="63" t="str">
        <f t="shared" si="31"/>
        <v/>
      </c>
    </row>
    <row r="149" spans="1:15" ht="18" customHeight="1" x14ac:dyDescent="0.2">
      <c r="A149" s="62" t="str">
        <f t="shared" si="22"/>
        <v>TIN BAKED BEANS</v>
      </c>
      <c r="B149" s="62" t="str">
        <f t="shared" si="23"/>
        <v>Dry Food</v>
      </c>
      <c r="C149" s="62" t="str">
        <f t="shared" si="24"/>
        <v>840G</v>
      </c>
      <c r="D149" s="65" t="str">
        <f t="shared" si="25"/>
        <v/>
      </c>
      <c r="E149" s="41">
        <v>31.5</v>
      </c>
      <c r="F149" s="24" t="str">
        <f t="shared" si="27"/>
        <v/>
      </c>
      <c r="G149" s="41"/>
      <c r="H149" s="24" t="str">
        <f t="shared" si="28"/>
        <v/>
      </c>
      <c r="I149" s="41"/>
      <c r="J149" s="24" t="str">
        <f t="shared" si="29"/>
        <v/>
      </c>
      <c r="K149" s="41"/>
      <c r="L149" s="24" t="str">
        <f t="shared" si="30"/>
        <v/>
      </c>
      <c r="M149" s="41"/>
      <c r="N149" s="24" t="str">
        <f t="shared" si="26"/>
        <v/>
      </c>
      <c r="O149" s="63" t="str">
        <f t="shared" si="31"/>
        <v/>
      </c>
    </row>
    <row r="150" spans="1:15" ht="18" customHeight="1" x14ac:dyDescent="0.2">
      <c r="A150" s="62" t="str">
        <f t="shared" si="22"/>
        <v>TIN PINEAPPLE RINGS</v>
      </c>
      <c r="B150" s="62" t="str">
        <f t="shared" si="23"/>
        <v>Dry Food</v>
      </c>
      <c r="C150" s="62" t="str">
        <f t="shared" si="24"/>
        <v>822g</v>
      </c>
      <c r="D150" s="65" t="str">
        <f t="shared" si="25"/>
        <v/>
      </c>
      <c r="E150" s="41">
        <v>8</v>
      </c>
      <c r="F150" s="24" t="str">
        <f t="shared" si="27"/>
        <v/>
      </c>
      <c r="G150" s="41"/>
      <c r="H150" s="24" t="str">
        <f t="shared" si="28"/>
        <v/>
      </c>
      <c r="I150" s="41"/>
      <c r="J150" s="24" t="str">
        <f t="shared" si="29"/>
        <v/>
      </c>
      <c r="K150" s="41"/>
      <c r="L150" s="24" t="str">
        <f t="shared" si="30"/>
        <v/>
      </c>
      <c r="M150" s="41"/>
      <c r="N150" s="24" t="str">
        <f t="shared" si="26"/>
        <v/>
      </c>
      <c r="O150" s="63" t="str">
        <f t="shared" si="31"/>
        <v/>
      </c>
    </row>
    <row r="151" spans="1:15" ht="18" customHeight="1" x14ac:dyDescent="0.2">
      <c r="A151" s="62" t="str">
        <f t="shared" si="22"/>
        <v>TORTILLA CHIPS</v>
      </c>
      <c r="B151" s="62" t="str">
        <f t="shared" si="23"/>
        <v>Dry Food</v>
      </c>
      <c r="C151" s="62" t="str">
        <f t="shared" si="24"/>
        <v>BAG</v>
      </c>
      <c r="D151" s="65" t="str">
        <f t="shared" si="25"/>
        <v/>
      </c>
      <c r="E151" s="41">
        <v>20.3</v>
      </c>
      <c r="F151" s="24" t="str">
        <f t="shared" si="27"/>
        <v/>
      </c>
      <c r="G151" s="41"/>
      <c r="H151" s="24" t="str">
        <f t="shared" si="28"/>
        <v/>
      </c>
      <c r="I151" s="41"/>
      <c r="J151" s="24" t="str">
        <f t="shared" si="29"/>
        <v/>
      </c>
      <c r="K151" s="41"/>
      <c r="L151" s="24" t="str">
        <f t="shared" si="30"/>
        <v/>
      </c>
      <c r="M151" s="41"/>
      <c r="N151" s="24" t="str">
        <f t="shared" si="26"/>
        <v/>
      </c>
      <c r="O151" s="63" t="str">
        <f t="shared" si="31"/>
        <v/>
      </c>
    </row>
    <row r="152" spans="1:15" ht="18" customHeight="1" x14ac:dyDescent="0.2">
      <c r="A152" s="62" t="str">
        <f t="shared" si="22"/>
        <v>VINEGAR BALSAMIC</v>
      </c>
      <c r="B152" s="62" t="str">
        <f t="shared" si="23"/>
        <v>Dry Food</v>
      </c>
      <c r="C152" s="62" t="str">
        <f t="shared" si="24"/>
        <v>500ML</v>
      </c>
      <c r="D152" s="65" t="str">
        <f t="shared" si="25"/>
        <v/>
      </c>
      <c r="E152" s="41">
        <v>2.6</v>
      </c>
      <c r="F152" s="24" t="str">
        <f t="shared" si="27"/>
        <v/>
      </c>
      <c r="G152" s="41"/>
      <c r="H152" s="24" t="str">
        <f t="shared" si="28"/>
        <v/>
      </c>
      <c r="I152" s="41"/>
      <c r="J152" s="24" t="str">
        <f t="shared" si="29"/>
        <v/>
      </c>
      <c r="K152" s="41"/>
      <c r="L152" s="24" t="str">
        <f t="shared" si="30"/>
        <v/>
      </c>
      <c r="M152" s="41"/>
      <c r="N152" s="24" t="str">
        <f t="shared" si="26"/>
        <v/>
      </c>
      <c r="O152" s="63" t="str">
        <f t="shared" si="31"/>
        <v/>
      </c>
    </row>
    <row r="153" spans="1:15" ht="18" customHeight="1" x14ac:dyDescent="0.2">
      <c r="A153" s="62" t="str">
        <f t="shared" si="22"/>
        <v>VINEGAR MALT</v>
      </c>
      <c r="B153" s="62" t="str">
        <f t="shared" si="23"/>
        <v>Dry Food</v>
      </c>
      <c r="C153" s="62" t="str">
        <f t="shared" si="24"/>
        <v>EACH</v>
      </c>
      <c r="D153" s="65" t="str">
        <f t="shared" si="25"/>
        <v/>
      </c>
      <c r="E153" s="41">
        <v>0.4</v>
      </c>
      <c r="F153" s="24" t="str">
        <f t="shared" si="27"/>
        <v/>
      </c>
      <c r="G153" s="41"/>
      <c r="H153" s="24" t="str">
        <f t="shared" si="28"/>
        <v/>
      </c>
      <c r="I153" s="41"/>
      <c r="J153" s="24" t="str">
        <f t="shared" si="29"/>
        <v/>
      </c>
      <c r="K153" s="41"/>
      <c r="L153" s="24" t="str">
        <f t="shared" si="30"/>
        <v/>
      </c>
      <c r="M153" s="41"/>
      <c r="N153" s="24" t="str">
        <f t="shared" si="26"/>
        <v/>
      </c>
      <c r="O153" s="63" t="str">
        <f t="shared" si="31"/>
        <v/>
      </c>
    </row>
    <row r="154" spans="1:15" ht="18" customHeight="1" x14ac:dyDescent="0.2">
      <c r="A154" s="62" t="str">
        <f t="shared" si="22"/>
        <v>W CRISPS</v>
      </c>
      <c r="B154" s="62" t="str">
        <f t="shared" si="23"/>
        <v>Dry Food</v>
      </c>
      <c r="C154" s="62" t="str">
        <f t="shared" si="24"/>
        <v>BAG</v>
      </c>
      <c r="D154" s="65" t="str">
        <f t="shared" si="25"/>
        <v/>
      </c>
      <c r="E154" s="41">
        <v>123</v>
      </c>
      <c r="F154" s="24" t="str">
        <f t="shared" si="27"/>
        <v/>
      </c>
      <c r="G154" s="41"/>
      <c r="H154" s="24" t="str">
        <f t="shared" si="28"/>
        <v/>
      </c>
      <c r="I154" s="41"/>
      <c r="J154" s="24" t="str">
        <f t="shared" si="29"/>
        <v/>
      </c>
      <c r="K154" s="41"/>
      <c r="L154" s="24" t="str">
        <f t="shared" si="30"/>
        <v/>
      </c>
      <c r="M154" s="41"/>
      <c r="N154" s="24" t="str">
        <f t="shared" si="26"/>
        <v/>
      </c>
      <c r="O154" s="63" t="str">
        <f t="shared" si="31"/>
        <v/>
      </c>
    </row>
    <row r="155" spans="1:15" ht="18" customHeight="1" x14ac:dyDescent="0.2">
      <c r="A155" s="62" t="str">
        <f t="shared" si="22"/>
        <v>W NUTS DRY ROASTED</v>
      </c>
      <c r="B155" s="62" t="str">
        <f t="shared" si="23"/>
        <v>Dry Food</v>
      </c>
      <c r="C155" s="62" t="str">
        <f t="shared" si="24"/>
        <v>PACK</v>
      </c>
      <c r="D155" s="65" t="str">
        <f t="shared" si="25"/>
        <v/>
      </c>
      <c r="E155" s="41">
        <v>44</v>
      </c>
      <c r="F155" s="24" t="str">
        <f t="shared" si="27"/>
        <v/>
      </c>
      <c r="G155" s="41"/>
      <c r="H155" s="24" t="str">
        <f t="shared" si="28"/>
        <v/>
      </c>
      <c r="I155" s="41"/>
      <c r="J155" s="24" t="str">
        <f t="shared" si="29"/>
        <v/>
      </c>
      <c r="K155" s="41"/>
      <c r="L155" s="24" t="str">
        <f t="shared" si="30"/>
        <v/>
      </c>
      <c r="M155" s="41"/>
      <c r="N155" s="24" t="str">
        <f t="shared" si="26"/>
        <v/>
      </c>
      <c r="O155" s="63" t="str">
        <f t="shared" si="31"/>
        <v/>
      </c>
    </row>
    <row r="156" spans="1:15" ht="18" customHeight="1" x14ac:dyDescent="0.2">
      <c r="A156" s="62" t="str">
        <f t="shared" si="22"/>
        <v>W NUTS SALTED</v>
      </c>
      <c r="B156" s="62" t="str">
        <f t="shared" si="23"/>
        <v>Dry Food</v>
      </c>
      <c r="C156" s="62" t="str">
        <f t="shared" si="24"/>
        <v>PACK</v>
      </c>
      <c r="D156" s="65" t="str">
        <f t="shared" si="25"/>
        <v/>
      </c>
      <c r="E156" s="41">
        <v>76</v>
      </c>
      <c r="F156" s="24" t="str">
        <f t="shared" si="27"/>
        <v/>
      </c>
      <c r="G156" s="41"/>
      <c r="H156" s="24" t="str">
        <f t="shared" si="28"/>
        <v/>
      </c>
      <c r="I156" s="41"/>
      <c r="J156" s="24" t="str">
        <f t="shared" si="29"/>
        <v/>
      </c>
      <c r="K156" s="41"/>
      <c r="L156" s="24" t="str">
        <f t="shared" si="30"/>
        <v/>
      </c>
      <c r="M156" s="41"/>
      <c r="N156" s="24" t="str">
        <f t="shared" si="26"/>
        <v/>
      </c>
      <c r="O156" s="63" t="str">
        <f t="shared" si="31"/>
        <v/>
      </c>
    </row>
    <row r="157" spans="1:15" ht="18" customHeight="1" x14ac:dyDescent="0.2">
      <c r="A157" s="62" t="str">
        <f t="shared" si="22"/>
        <v>W QUAVERS</v>
      </c>
      <c r="B157" s="62" t="str">
        <f t="shared" si="23"/>
        <v>Dry Food</v>
      </c>
      <c r="C157" s="62" t="str">
        <f t="shared" si="24"/>
        <v>BAG</v>
      </c>
      <c r="D157" s="65" t="str">
        <f t="shared" si="25"/>
        <v/>
      </c>
      <c r="E157" s="41">
        <v>2</v>
      </c>
      <c r="F157" s="24" t="str">
        <f t="shared" si="27"/>
        <v/>
      </c>
      <c r="G157" s="41"/>
      <c r="H157" s="24" t="str">
        <f t="shared" si="28"/>
        <v/>
      </c>
      <c r="I157" s="41"/>
      <c r="J157" s="24" t="str">
        <f t="shared" si="29"/>
        <v/>
      </c>
      <c r="K157" s="41"/>
      <c r="L157" s="24" t="str">
        <f t="shared" si="30"/>
        <v/>
      </c>
      <c r="M157" s="41"/>
      <c r="N157" s="24" t="str">
        <f t="shared" si="26"/>
        <v/>
      </c>
      <c r="O157" s="63" t="str">
        <f t="shared" si="31"/>
        <v/>
      </c>
    </row>
    <row r="158" spans="1:15" ht="18" customHeight="1" x14ac:dyDescent="0.2">
      <c r="A158" s="62" t="str">
        <f t="shared" si="22"/>
        <v>W SENSATION</v>
      </c>
      <c r="B158" s="62" t="str">
        <f t="shared" si="23"/>
        <v>Dry Food</v>
      </c>
      <c r="C158" s="62" t="str">
        <f t="shared" si="24"/>
        <v>BAG</v>
      </c>
      <c r="D158" s="65" t="str">
        <f t="shared" si="25"/>
        <v/>
      </c>
      <c r="E158" s="41">
        <v>29</v>
      </c>
      <c r="F158" s="24" t="str">
        <f t="shared" si="27"/>
        <v/>
      </c>
      <c r="G158" s="41"/>
      <c r="H158" s="24" t="str">
        <f t="shared" si="28"/>
        <v/>
      </c>
      <c r="I158" s="41"/>
      <c r="J158" s="24" t="str">
        <f t="shared" si="29"/>
        <v/>
      </c>
      <c r="K158" s="41"/>
      <c r="L158" s="24" t="str">
        <f t="shared" si="30"/>
        <v/>
      </c>
      <c r="M158" s="41"/>
      <c r="N158" s="24" t="str">
        <f t="shared" si="26"/>
        <v/>
      </c>
      <c r="O158" s="63" t="str">
        <f t="shared" si="31"/>
        <v/>
      </c>
    </row>
    <row r="159" spans="1:15" ht="18" customHeight="1" x14ac:dyDescent="0.2">
      <c r="A159" s="62" t="str">
        <f t="shared" si="22"/>
        <v>W SQUARES</v>
      </c>
      <c r="B159" s="62" t="str">
        <f t="shared" si="23"/>
        <v>Dry Food</v>
      </c>
      <c r="C159" s="62" t="str">
        <f t="shared" si="24"/>
        <v>BAG</v>
      </c>
      <c r="D159" s="65" t="str">
        <f t="shared" si="25"/>
        <v/>
      </c>
      <c r="E159" s="41">
        <v>10</v>
      </c>
      <c r="F159" s="24" t="str">
        <f t="shared" si="27"/>
        <v/>
      </c>
      <c r="G159" s="41"/>
      <c r="H159" s="24" t="str">
        <f t="shared" si="28"/>
        <v/>
      </c>
      <c r="I159" s="41"/>
      <c r="J159" s="24" t="str">
        <f t="shared" si="29"/>
        <v/>
      </c>
      <c r="K159" s="41"/>
      <c r="L159" s="24" t="str">
        <f t="shared" si="30"/>
        <v/>
      </c>
      <c r="M159" s="41"/>
      <c r="N159" s="24" t="str">
        <f t="shared" si="26"/>
        <v/>
      </c>
      <c r="O159" s="63" t="str">
        <f t="shared" si="31"/>
        <v/>
      </c>
    </row>
    <row r="160" spans="1:15" ht="18" customHeight="1" x14ac:dyDescent="0.2">
      <c r="A160" s="62" t="str">
        <f t="shared" si="22"/>
        <v>WORCESTER</v>
      </c>
      <c r="B160" s="62" t="str">
        <f t="shared" si="23"/>
        <v>Dry Food</v>
      </c>
      <c r="C160" s="62" t="str">
        <f t="shared" si="24"/>
        <v>300ML</v>
      </c>
      <c r="D160" s="65" t="str">
        <f t="shared" si="25"/>
        <v/>
      </c>
      <c r="E160" s="41">
        <v>1</v>
      </c>
      <c r="F160" s="24" t="str">
        <f t="shared" si="27"/>
        <v/>
      </c>
      <c r="G160" s="41"/>
      <c r="H160" s="24" t="str">
        <f t="shared" si="28"/>
        <v/>
      </c>
      <c r="I160" s="41"/>
      <c r="J160" s="24" t="str">
        <f t="shared" si="29"/>
        <v/>
      </c>
      <c r="K160" s="41"/>
      <c r="L160" s="24" t="str">
        <f t="shared" si="30"/>
        <v/>
      </c>
      <c r="M160" s="41"/>
      <c r="N160" s="24" t="str">
        <f t="shared" si="26"/>
        <v/>
      </c>
      <c r="O160" s="63" t="str">
        <f t="shared" si="31"/>
        <v/>
      </c>
    </row>
    <row r="161" spans="1:15" ht="18" customHeight="1" x14ac:dyDescent="0.2">
      <c r="A161" s="62"/>
      <c r="B161" s="62"/>
      <c r="C161" s="62"/>
      <c r="D161" s="63"/>
      <c r="E161" s="64"/>
      <c r="F161" s="64"/>
      <c r="G161" s="64"/>
      <c r="H161" s="64"/>
      <c r="I161" s="64"/>
      <c r="J161" s="64"/>
      <c r="K161" s="64"/>
      <c r="L161" s="64"/>
      <c r="M161" s="64"/>
      <c r="O161" s="63"/>
    </row>
  </sheetData>
  <phoneticPr fontId="5" type="noConversion"/>
  <conditionalFormatting sqref="N6:N160">
    <cfRule type="expression" dxfId="5" priority="1" stopIfTrue="1">
      <formula>IF(period=4,TRUE,FALSE)</formula>
    </cfRule>
  </conditionalFormatting>
  <conditionalFormatting sqref="M6:M160">
    <cfRule type="expression" dxfId="4" priority="2" stopIfTrue="1">
      <formula>IF(period=4,TRUE,FALSE)</formula>
    </cfRule>
  </conditionalFormatting>
  <printOptions horizontalCentered="1"/>
  <pageMargins left="0.19685039370078741" right="0.19685039370078741" top="0.19685039370078741" bottom="0.31496062992125984" header="0.51181102362204722" footer="0.11811023622047245"/>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1"/>
  <sheetViews>
    <sheetView showGridLines="0" workbookViewId="0">
      <selection activeCell="C182" sqref="C182"/>
    </sheetView>
  </sheetViews>
  <sheetFormatPr defaultRowHeight="18" customHeight="1" x14ac:dyDescent="0.2"/>
  <cols>
    <col min="1" max="1" width="44.85546875" style="26" customWidth="1"/>
    <col min="2" max="2" width="20.7109375" style="26" customWidth="1"/>
    <col min="3" max="3" width="12.42578125" style="26" customWidth="1"/>
    <col min="4" max="4" width="9.5703125" style="23" customWidth="1"/>
    <col min="5" max="5" width="12.42578125" style="24" customWidth="1"/>
    <col min="6" max="6" width="12.42578125" style="24" hidden="1" customWidth="1"/>
    <col min="7" max="7" width="12.42578125" style="24" customWidth="1"/>
    <col min="8" max="8" width="12.42578125" style="24" hidden="1" customWidth="1"/>
    <col min="9" max="9" width="12.42578125" style="24" customWidth="1"/>
    <col min="10" max="10" width="12.42578125" style="24" hidden="1" customWidth="1"/>
    <col min="11" max="11" width="12.42578125" style="24" customWidth="1"/>
    <col min="12" max="12" width="12.42578125" style="24" hidden="1" customWidth="1"/>
    <col min="13" max="13" width="12.42578125" style="24" customWidth="1"/>
    <col min="14" max="14" width="12.42578125" style="24" hidden="1" customWidth="1"/>
    <col min="15" max="15" width="3.7109375" style="22" customWidth="1"/>
    <col min="16" max="16384" width="9.140625" style="21"/>
  </cols>
  <sheetData>
    <row r="1" spans="1:15" s="2" customFormat="1" ht="35.1" customHeight="1" x14ac:dyDescent="0.2">
      <c r="A1" s="107" t="s">
        <v>337</v>
      </c>
      <c r="B1" s="107"/>
      <c r="C1" s="107"/>
      <c r="D1" s="108"/>
      <c r="E1" s="109"/>
      <c r="F1" s="109"/>
      <c r="G1" s="109"/>
      <c r="H1" s="109"/>
      <c r="I1" s="109"/>
      <c r="J1" s="109"/>
      <c r="K1" s="109"/>
      <c r="L1" s="109"/>
      <c r="M1" s="109"/>
      <c r="N1" s="109"/>
      <c r="O1" s="108"/>
    </row>
    <row r="2" spans="1:15" ht="18" customHeight="1" x14ac:dyDescent="0.2">
      <c r="O2" s="106" t="str">
        <f ca="1">"© "&amp;YEAR(TODAY())&amp;" Spreadsheet123 LTD. All rights reserved"</f>
        <v>© 2017 Spreadsheet123 LTD. All rights reserved</v>
      </c>
    </row>
    <row r="4" spans="1:15" s="19" customFormat="1" ht="41.25" customHeight="1" x14ac:dyDescent="0.2">
      <c r="A4" s="57" t="s">
        <v>223</v>
      </c>
      <c r="B4" s="57" t="s">
        <v>244</v>
      </c>
      <c r="C4" s="58" t="s">
        <v>0</v>
      </c>
      <c r="D4" s="59" t="s">
        <v>233</v>
      </c>
      <c r="E4" s="60" t="s">
        <v>253</v>
      </c>
      <c r="F4" s="60" t="str">
        <f>E4&amp;" HOLDING VALUE"</f>
        <v>WEEK 1 HOLDING VALUE</v>
      </c>
      <c r="G4" s="60" t="s">
        <v>254</v>
      </c>
      <c r="H4" s="60" t="str">
        <f>G4&amp;" HOLDING VALUE"</f>
        <v>WEEK 2 HOLDING VALUE</v>
      </c>
      <c r="I4" s="60" t="s">
        <v>255</v>
      </c>
      <c r="J4" s="60" t="str">
        <f>I4&amp;" HOLDING VALUE"</f>
        <v>WEEK 3 HOLDING VALUE</v>
      </c>
      <c r="K4" s="60" t="s">
        <v>256</v>
      </c>
      <c r="L4" s="60" t="str">
        <f>K4&amp;" HOLDING VALUE"</f>
        <v>WEEK 4 HOLDING VALUE</v>
      </c>
      <c r="M4" s="60" t="s">
        <v>257</v>
      </c>
      <c r="N4" s="25" t="str">
        <f>M4&amp;" HOLDING VALUE"</f>
        <v>WEEK 5 HOLDING VALUE</v>
      </c>
      <c r="O4" s="77"/>
    </row>
    <row r="5" spans="1:15" ht="18" customHeight="1" x14ac:dyDescent="0.2">
      <c r="A5" s="62"/>
      <c r="B5" s="62"/>
      <c r="C5" s="62"/>
      <c r="D5" s="63"/>
      <c r="E5" s="64"/>
      <c r="F5" s="64"/>
      <c r="G5" s="64"/>
      <c r="H5" s="64"/>
      <c r="I5" s="64"/>
      <c r="J5" s="64"/>
      <c r="K5" s="64"/>
      <c r="L5" s="64"/>
      <c r="M5" s="64"/>
      <c r="N5" s="64"/>
      <c r="O5" s="76"/>
    </row>
    <row r="6" spans="1:15" ht="18" customHeight="1" x14ac:dyDescent="0.2">
      <c r="A6" s="62" t="str">
        <f t="shared" ref="A6:A69" si="0">IF(ISBLANK(food_items),"",food_items)</f>
        <v>COD FILLETS (24)</v>
      </c>
      <c r="B6" s="62" t="str">
        <f t="shared" ref="B6:B69" si="1">IF(A6="","",INDEX(inventory,MATCH(A6,food_items,0),2))</f>
        <v>Fish</v>
      </c>
      <c r="C6" s="62" t="str">
        <f t="shared" ref="C6:C69" si="2">IF(A6="","",INDEX(inventory,MATCH(A6,food_items,0),6))</f>
        <v>EACH</v>
      </c>
      <c r="D6" s="65">
        <f t="shared" ref="D6:D69" si="3">IF(A6="","",INDEX(inventory,MATCH(A6,food_items,0),7))</f>
        <v>0.81</v>
      </c>
      <c r="E6" s="41">
        <v>2</v>
      </c>
      <c r="F6" s="24">
        <f>IF($D6="","",$E6*$D6)</f>
        <v>1.62</v>
      </c>
      <c r="G6" s="41"/>
      <c r="H6" s="24">
        <f>IF($D6="","",$G6*$D6)</f>
        <v>0</v>
      </c>
      <c r="I6" s="41"/>
      <c r="J6" s="24">
        <f>IF($D6="","",$I6*$D6)</f>
        <v>0</v>
      </c>
      <c r="K6" s="41"/>
      <c r="L6" s="24">
        <f>IF($D6="","",$K6*$D6)</f>
        <v>0</v>
      </c>
      <c r="M6" s="41"/>
      <c r="N6" s="24" t="str">
        <f t="shared" ref="N6:N37" si="4">IF(OR(period=4,$D6=""),"",$M6*$D6)</f>
        <v/>
      </c>
      <c r="O6" s="76"/>
    </row>
    <row r="7" spans="1:15" ht="18" customHeight="1" x14ac:dyDescent="0.2">
      <c r="A7" s="62" t="str">
        <f t="shared" si="0"/>
        <v>GOLDEN TIDDLERS</v>
      </c>
      <c r="B7" s="62" t="str">
        <f t="shared" si="1"/>
        <v>Fish</v>
      </c>
      <c r="C7" s="62" t="str">
        <f t="shared" si="2"/>
        <v>5Kg</v>
      </c>
      <c r="D7" s="65">
        <f t="shared" si="3"/>
        <v>16.63</v>
      </c>
      <c r="E7" s="41">
        <v>0.7</v>
      </c>
      <c r="F7" s="24">
        <f t="shared" ref="F7:F70" si="5">IF($D7="","",$E7*$D7)</f>
        <v>11.640999999999998</v>
      </c>
      <c r="G7" s="41">
        <v>0.7</v>
      </c>
      <c r="H7" s="24">
        <f t="shared" ref="H7:H70" si="6">IF($D7="","",$G7*$D7)</f>
        <v>11.640999999999998</v>
      </c>
      <c r="I7" s="41">
        <v>0.7</v>
      </c>
      <c r="J7" s="24">
        <f t="shared" ref="J7:J70" si="7">IF($D7="","",$I7*$D7)</f>
        <v>11.640999999999998</v>
      </c>
      <c r="K7" s="41">
        <v>0.7</v>
      </c>
      <c r="L7" s="24">
        <f t="shared" ref="L7:L70" si="8">IF($D7="","",$K7*$D7)</f>
        <v>11.640999999999998</v>
      </c>
      <c r="M7" s="41"/>
      <c r="N7" s="24" t="str">
        <f t="shared" si="4"/>
        <v/>
      </c>
      <c r="O7" s="76"/>
    </row>
    <row r="8" spans="1:15" ht="18" customHeight="1" x14ac:dyDescent="0.2">
      <c r="A8" s="62" t="str">
        <f t="shared" si="0"/>
        <v>PRAWNS COOKED &amp; PEELED (20)</v>
      </c>
      <c r="B8" s="62" t="str">
        <f t="shared" si="1"/>
        <v>Fish</v>
      </c>
      <c r="C8" s="62" t="str">
        <f t="shared" si="2"/>
        <v>500Gm</v>
      </c>
      <c r="D8" s="65">
        <f t="shared" si="3"/>
        <v>2</v>
      </c>
      <c r="E8" s="41">
        <v>10</v>
      </c>
      <c r="F8" s="24">
        <f t="shared" si="5"/>
        <v>20</v>
      </c>
      <c r="G8" s="41">
        <v>10</v>
      </c>
      <c r="H8" s="24">
        <f t="shared" si="6"/>
        <v>20</v>
      </c>
      <c r="I8" s="41">
        <v>10</v>
      </c>
      <c r="J8" s="24">
        <f t="shared" si="7"/>
        <v>20</v>
      </c>
      <c r="K8" s="41">
        <v>10</v>
      </c>
      <c r="L8" s="24">
        <f t="shared" si="8"/>
        <v>20</v>
      </c>
      <c r="M8" s="41"/>
      <c r="N8" s="24" t="str">
        <f t="shared" si="4"/>
        <v/>
      </c>
      <c r="O8" s="76"/>
    </row>
    <row r="9" spans="1:15" ht="18" customHeight="1" x14ac:dyDescent="0.2">
      <c r="A9" s="62" t="str">
        <f t="shared" si="0"/>
        <v>SALMON FILLET SKINLESS (30)</v>
      </c>
      <c r="B9" s="62" t="str">
        <f t="shared" si="1"/>
        <v>Fish</v>
      </c>
      <c r="C9" s="62" t="str">
        <f t="shared" si="2"/>
        <v>EACH</v>
      </c>
      <c r="D9" s="65">
        <f t="shared" si="3"/>
        <v>1.04</v>
      </c>
      <c r="E9" s="41">
        <v>0</v>
      </c>
      <c r="F9" s="24">
        <f t="shared" si="5"/>
        <v>0</v>
      </c>
      <c r="G9" s="41">
        <v>0</v>
      </c>
      <c r="H9" s="24">
        <f t="shared" si="6"/>
        <v>0</v>
      </c>
      <c r="I9" s="41">
        <v>0</v>
      </c>
      <c r="J9" s="24">
        <f t="shared" si="7"/>
        <v>0</v>
      </c>
      <c r="K9" s="41">
        <v>0</v>
      </c>
      <c r="L9" s="24">
        <f t="shared" si="8"/>
        <v>0</v>
      </c>
      <c r="M9" s="41"/>
      <c r="N9" s="24" t="str">
        <f t="shared" si="4"/>
        <v/>
      </c>
      <c r="O9" s="76"/>
    </row>
    <row r="10" spans="1:15" ht="18" customHeight="1" x14ac:dyDescent="0.2">
      <c r="A10" s="62" t="str">
        <f t="shared" si="0"/>
        <v>SCAMPI BREADED (10)</v>
      </c>
      <c r="B10" s="62" t="str">
        <f t="shared" si="1"/>
        <v>Fish</v>
      </c>
      <c r="C10" s="62" t="str">
        <f t="shared" si="2"/>
        <v>1Kg</v>
      </c>
      <c r="D10" s="65">
        <f t="shared" si="3"/>
        <v>4.9000000000000004</v>
      </c>
      <c r="E10" s="41">
        <v>12.5</v>
      </c>
      <c r="F10" s="24">
        <f t="shared" si="5"/>
        <v>61.250000000000007</v>
      </c>
      <c r="G10" s="41">
        <v>12.5</v>
      </c>
      <c r="H10" s="24">
        <f t="shared" si="6"/>
        <v>61.250000000000007</v>
      </c>
      <c r="I10" s="41">
        <v>12.5</v>
      </c>
      <c r="J10" s="24">
        <f t="shared" si="7"/>
        <v>61.250000000000007</v>
      </c>
      <c r="K10" s="41">
        <v>12.5</v>
      </c>
      <c r="L10" s="24">
        <f t="shared" si="8"/>
        <v>61.250000000000007</v>
      </c>
      <c r="M10" s="41"/>
      <c r="N10" s="24" t="str">
        <f t="shared" si="4"/>
        <v/>
      </c>
      <c r="O10" s="76"/>
    </row>
    <row r="11" spans="1:15" ht="18" customHeight="1" x14ac:dyDescent="0.2">
      <c r="A11" s="62" t="str">
        <f t="shared" si="0"/>
        <v>BACON UNSMOKED BACK (4)</v>
      </c>
      <c r="B11" s="62" t="str">
        <f t="shared" si="1"/>
        <v>Meat</v>
      </c>
      <c r="C11" s="62" t="str">
        <f t="shared" si="2"/>
        <v>2.26KG</v>
      </c>
      <c r="D11" s="65">
        <f t="shared" si="3"/>
        <v>5.97</v>
      </c>
      <c r="E11" s="41">
        <v>9.6999999999999993</v>
      </c>
      <c r="F11" s="24">
        <f t="shared" si="5"/>
        <v>57.908999999999992</v>
      </c>
      <c r="G11" s="41">
        <v>9.6999999999999993</v>
      </c>
      <c r="H11" s="24">
        <f t="shared" si="6"/>
        <v>57.908999999999992</v>
      </c>
      <c r="I11" s="41">
        <v>9.6999999999999993</v>
      </c>
      <c r="J11" s="24">
        <f t="shared" si="7"/>
        <v>57.908999999999992</v>
      </c>
      <c r="K11" s="41">
        <v>9.6999999999999993</v>
      </c>
      <c r="L11" s="24">
        <f t="shared" si="8"/>
        <v>57.908999999999992</v>
      </c>
      <c r="M11" s="41"/>
      <c r="N11" s="24" t="str">
        <f t="shared" si="4"/>
        <v/>
      </c>
      <c r="O11" s="76"/>
    </row>
    <row r="12" spans="1:15" ht="18" customHeight="1" x14ac:dyDescent="0.2">
      <c r="A12" s="62" t="str">
        <f t="shared" si="0"/>
        <v>BURGERS 4OZ (48)</v>
      </c>
      <c r="B12" s="62" t="str">
        <f t="shared" si="1"/>
        <v>Meat</v>
      </c>
      <c r="C12" s="62" t="str">
        <f t="shared" si="2"/>
        <v>EACH</v>
      </c>
      <c r="D12" s="65">
        <f t="shared" si="3"/>
        <v>0.24</v>
      </c>
      <c r="E12" s="41">
        <v>62</v>
      </c>
      <c r="F12" s="24">
        <f t="shared" si="5"/>
        <v>14.879999999999999</v>
      </c>
      <c r="G12" s="41">
        <v>62</v>
      </c>
      <c r="H12" s="24">
        <f t="shared" si="6"/>
        <v>14.879999999999999</v>
      </c>
      <c r="I12" s="41">
        <v>62</v>
      </c>
      <c r="J12" s="24">
        <f t="shared" si="7"/>
        <v>14.879999999999999</v>
      </c>
      <c r="K12" s="41">
        <v>62</v>
      </c>
      <c r="L12" s="24">
        <f t="shared" si="8"/>
        <v>14.879999999999999</v>
      </c>
      <c r="M12" s="41"/>
      <c r="N12" s="24" t="str">
        <f t="shared" si="4"/>
        <v/>
      </c>
      <c r="O12" s="76"/>
    </row>
    <row r="13" spans="1:15" ht="18" customHeight="1" x14ac:dyDescent="0.2">
      <c r="A13" s="62" t="str">
        <f t="shared" si="0"/>
        <v>CHICKEN DOUBLE BREAST 185G</v>
      </c>
      <c r="B13" s="62" t="str">
        <f t="shared" si="1"/>
        <v>Meat</v>
      </c>
      <c r="C13" s="62" t="str">
        <f t="shared" si="2"/>
        <v>EACH</v>
      </c>
      <c r="D13" s="65">
        <f t="shared" si="3"/>
        <v>1.1493333333333333</v>
      </c>
      <c r="E13" s="41">
        <v>66</v>
      </c>
      <c r="F13" s="24">
        <f t="shared" si="5"/>
        <v>75.855999999999995</v>
      </c>
      <c r="G13" s="41">
        <v>66</v>
      </c>
      <c r="H13" s="24">
        <f t="shared" si="6"/>
        <v>75.855999999999995</v>
      </c>
      <c r="I13" s="41">
        <v>66</v>
      </c>
      <c r="J13" s="24">
        <f t="shared" si="7"/>
        <v>75.855999999999995</v>
      </c>
      <c r="K13" s="41">
        <v>66</v>
      </c>
      <c r="L13" s="24">
        <f t="shared" si="8"/>
        <v>75.855999999999995</v>
      </c>
      <c r="M13" s="41"/>
      <c r="N13" s="24" t="str">
        <f t="shared" si="4"/>
        <v/>
      </c>
      <c r="O13" s="76"/>
    </row>
    <row r="14" spans="1:15" ht="18" customHeight="1" x14ac:dyDescent="0.2">
      <c r="A14" s="62" t="str">
        <f t="shared" si="0"/>
        <v>CHICKEN PAKORA</v>
      </c>
      <c r="B14" s="62" t="str">
        <f t="shared" si="1"/>
        <v>Meat</v>
      </c>
      <c r="C14" s="62" t="str">
        <f t="shared" si="2"/>
        <v>BAG</v>
      </c>
      <c r="D14" s="65" t="str">
        <f t="shared" si="3"/>
        <v/>
      </c>
      <c r="E14" s="41">
        <v>1</v>
      </c>
      <c r="F14" s="24" t="str">
        <f t="shared" si="5"/>
        <v/>
      </c>
      <c r="G14" s="41"/>
      <c r="H14" s="24" t="str">
        <f t="shared" si="6"/>
        <v/>
      </c>
      <c r="I14" s="41"/>
      <c r="J14" s="24" t="str">
        <f t="shared" si="7"/>
        <v/>
      </c>
      <c r="K14" s="41"/>
      <c r="L14" s="24" t="str">
        <f t="shared" si="8"/>
        <v/>
      </c>
      <c r="M14" s="41"/>
      <c r="N14" s="24" t="str">
        <f t="shared" si="4"/>
        <v/>
      </c>
      <c r="O14" s="76"/>
    </row>
    <row r="15" spans="1:15" ht="18" customHeight="1" x14ac:dyDescent="0.2">
      <c r="A15" s="62" t="str">
        <f t="shared" si="0"/>
        <v>HAM SLICED</v>
      </c>
      <c r="B15" s="62" t="str">
        <f t="shared" si="1"/>
        <v>Meat</v>
      </c>
      <c r="C15" s="62" t="str">
        <f t="shared" si="2"/>
        <v>454G</v>
      </c>
      <c r="D15" s="65" t="str">
        <f t="shared" si="3"/>
        <v/>
      </c>
      <c r="E15" s="41">
        <v>6</v>
      </c>
      <c r="F15" s="24" t="str">
        <f t="shared" si="5"/>
        <v/>
      </c>
      <c r="G15" s="41"/>
      <c r="H15" s="24" t="str">
        <f t="shared" si="6"/>
        <v/>
      </c>
      <c r="I15" s="41"/>
      <c r="J15" s="24" t="str">
        <f t="shared" si="7"/>
        <v/>
      </c>
      <c r="K15" s="41"/>
      <c r="L15" s="24" t="str">
        <f t="shared" si="8"/>
        <v/>
      </c>
      <c r="M15" s="41"/>
      <c r="N15" s="24" t="str">
        <f t="shared" si="4"/>
        <v/>
      </c>
      <c r="O15" s="76"/>
    </row>
    <row r="16" spans="1:15" ht="18" customHeight="1" x14ac:dyDescent="0.2">
      <c r="A16" s="62" t="str">
        <f t="shared" si="0"/>
        <v>LAMB LEG STEAK (20)</v>
      </c>
      <c r="B16" s="62" t="str">
        <f t="shared" si="1"/>
        <v>Meat</v>
      </c>
      <c r="C16" s="62" t="str">
        <f t="shared" si="2"/>
        <v>EACH</v>
      </c>
      <c r="D16" s="65" t="str">
        <f t="shared" si="3"/>
        <v/>
      </c>
      <c r="E16" s="41">
        <v>6</v>
      </c>
      <c r="F16" s="24" t="str">
        <f t="shared" si="5"/>
        <v/>
      </c>
      <c r="G16" s="41"/>
      <c r="H16" s="24" t="str">
        <f t="shared" si="6"/>
        <v/>
      </c>
      <c r="I16" s="41"/>
      <c r="J16" s="24" t="str">
        <f t="shared" si="7"/>
        <v/>
      </c>
      <c r="K16" s="41"/>
      <c r="L16" s="24" t="str">
        <f t="shared" si="8"/>
        <v/>
      </c>
      <c r="M16" s="41"/>
      <c r="N16" s="24" t="str">
        <f t="shared" si="4"/>
        <v/>
      </c>
      <c r="O16" s="76"/>
    </row>
    <row r="17" spans="1:15" ht="18" customHeight="1" x14ac:dyDescent="0.2">
      <c r="A17" s="62" t="str">
        <f t="shared" si="0"/>
        <v>LAMB CUTLET</v>
      </c>
      <c r="B17" s="62" t="str">
        <f t="shared" si="1"/>
        <v>Meat</v>
      </c>
      <c r="C17" s="62" t="str">
        <f t="shared" si="2"/>
        <v>EACH</v>
      </c>
      <c r="D17" s="65" t="str">
        <f t="shared" si="3"/>
        <v/>
      </c>
      <c r="E17" s="41">
        <v>0</v>
      </c>
      <c r="F17" s="24" t="str">
        <f t="shared" si="5"/>
        <v/>
      </c>
      <c r="G17" s="41"/>
      <c r="H17" s="24" t="str">
        <f t="shared" si="6"/>
        <v/>
      </c>
      <c r="I17" s="41"/>
      <c r="J17" s="24" t="str">
        <f t="shared" si="7"/>
        <v/>
      </c>
      <c r="K17" s="41"/>
      <c r="L17" s="24" t="str">
        <f t="shared" si="8"/>
        <v/>
      </c>
      <c r="M17" s="41"/>
      <c r="N17" s="24" t="str">
        <f t="shared" si="4"/>
        <v/>
      </c>
      <c r="O17" s="76"/>
    </row>
    <row r="18" spans="1:15" ht="18" customHeight="1" x14ac:dyDescent="0.2">
      <c r="A18" s="62" t="str">
        <f t="shared" si="0"/>
        <v>PORK RIB EYE 7 OZ (24)</v>
      </c>
      <c r="B18" s="62" t="str">
        <f t="shared" si="1"/>
        <v>Meat</v>
      </c>
      <c r="C18" s="62" t="str">
        <f t="shared" si="2"/>
        <v>EACH</v>
      </c>
      <c r="D18" s="65" t="str">
        <f t="shared" si="3"/>
        <v/>
      </c>
      <c r="E18" s="41">
        <v>14</v>
      </c>
      <c r="F18" s="24" t="str">
        <f t="shared" si="5"/>
        <v/>
      </c>
      <c r="G18" s="41"/>
      <c r="H18" s="24" t="str">
        <f t="shared" si="6"/>
        <v/>
      </c>
      <c r="I18" s="41"/>
      <c r="J18" s="24" t="str">
        <f t="shared" si="7"/>
        <v/>
      </c>
      <c r="K18" s="41"/>
      <c r="L18" s="24" t="str">
        <f t="shared" si="8"/>
        <v/>
      </c>
      <c r="M18" s="41"/>
      <c r="N18" s="24" t="str">
        <f t="shared" si="4"/>
        <v/>
      </c>
      <c r="O18" s="76"/>
    </row>
    <row r="19" spans="1:15" ht="18" customHeight="1" x14ac:dyDescent="0.2">
      <c r="A19" s="62" t="str">
        <f t="shared" si="0"/>
        <v>SAUSAGE BREAKFAST 1X8</v>
      </c>
      <c r="B19" s="62" t="str">
        <f t="shared" si="1"/>
        <v>Meat</v>
      </c>
      <c r="C19" s="62" t="str">
        <f t="shared" si="2"/>
        <v>BAG</v>
      </c>
      <c r="D19" s="65" t="str">
        <f t="shared" si="3"/>
        <v/>
      </c>
      <c r="E19" s="41">
        <v>17</v>
      </c>
      <c r="F19" s="24" t="str">
        <f t="shared" si="5"/>
        <v/>
      </c>
      <c r="G19" s="41"/>
      <c r="H19" s="24" t="str">
        <f t="shared" si="6"/>
        <v/>
      </c>
      <c r="I19" s="41"/>
      <c r="J19" s="24" t="str">
        <f t="shared" si="7"/>
        <v/>
      </c>
      <c r="K19" s="41"/>
      <c r="L19" s="24" t="str">
        <f t="shared" si="8"/>
        <v/>
      </c>
      <c r="M19" s="41"/>
      <c r="N19" s="24" t="str">
        <f t="shared" si="4"/>
        <v/>
      </c>
      <c r="O19" s="76"/>
    </row>
    <row r="20" spans="1:15" ht="18" customHeight="1" x14ac:dyDescent="0.2">
      <c r="A20" s="62" t="str">
        <f t="shared" si="0"/>
        <v>SAUSAGE IRISH</v>
      </c>
      <c r="B20" s="62" t="str">
        <f t="shared" si="1"/>
        <v>Meat</v>
      </c>
      <c r="C20" s="62" t="str">
        <f t="shared" si="2"/>
        <v>BOX</v>
      </c>
      <c r="D20" s="65" t="str">
        <f t="shared" si="3"/>
        <v/>
      </c>
      <c r="E20" s="41">
        <v>0.3</v>
      </c>
      <c r="F20" s="24" t="str">
        <f t="shared" si="5"/>
        <v/>
      </c>
      <c r="G20" s="41"/>
      <c r="H20" s="24" t="str">
        <f t="shared" si="6"/>
        <v/>
      </c>
      <c r="I20" s="41"/>
      <c r="J20" s="24" t="str">
        <f t="shared" si="7"/>
        <v/>
      </c>
      <c r="K20" s="41"/>
      <c r="L20" s="24" t="str">
        <f t="shared" si="8"/>
        <v/>
      </c>
      <c r="M20" s="41"/>
      <c r="N20" s="24" t="str">
        <f t="shared" si="4"/>
        <v/>
      </c>
      <c r="O20" s="76"/>
    </row>
    <row r="21" spans="1:15" ht="18" customHeight="1" x14ac:dyDescent="0.2">
      <c r="A21" s="62" t="str">
        <f t="shared" si="0"/>
        <v>SAUSAGE MINI PORK</v>
      </c>
      <c r="B21" s="62" t="str">
        <f t="shared" si="1"/>
        <v>Meat</v>
      </c>
      <c r="C21" s="62" t="str">
        <f t="shared" si="2"/>
        <v>CASE</v>
      </c>
      <c r="D21" s="65" t="str">
        <f t="shared" si="3"/>
        <v/>
      </c>
      <c r="E21" s="41">
        <v>3</v>
      </c>
      <c r="F21" s="24" t="str">
        <f t="shared" si="5"/>
        <v/>
      </c>
      <c r="G21" s="41"/>
      <c r="H21" s="24" t="str">
        <f t="shared" si="6"/>
        <v/>
      </c>
      <c r="I21" s="41"/>
      <c r="J21" s="24" t="str">
        <f t="shared" si="7"/>
        <v/>
      </c>
      <c r="K21" s="41"/>
      <c r="L21" s="24" t="str">
        <f t="shared" si="8"/>
        <v/>
      </c>
      <c r="M21" s="41"/>
      <c r="N21" s="24" t="str">
        <f t="shared" si="4"/>
        <v/>
      </c>
      <c r="O21" s="76"/>
    </row>
    <row r="22" spans="1:15" ht="18" customHeight="1" x14ac:dyDescent="0.2">
      <c r="A22" s="62" t="str">
        <f t="shared" si="0"/>
        <v>STEAK GAMMON</v>
      </c>
      <c r="B22" s="62" t="str">
        <f t="shared" si="1"/>
        <v>Meat</v>
      </c>
      <c r="C22" s="62" t="str">
        <f t="shared" si="2"/>
        <v>EACH</v>
      </c>
      <c r="D22" s="65" t="str">
        <f t="shared" si="3"/>
        <v/>
      </c>
      <c r="E22" s="41">
        <v>13</v>
      </c>
      <c r="F22" s="24" t="str">
        <f t="shared" si="5"/>
        <v/>
      </c>
      <c r="G22" s="41"/>
      <c r="H22" s="24" t="str">
        <f t="shared" si="6"/>
        <v/>
      </c>
      <c r="I22" s="41"/>
      <c r="J22" s="24" t="str">
        <f t="shared" si="7"/>
        <v/>
      </c>
      <c r="K22" s="41"/>
      <c r="L22" s="24" t="str">
        <f t="shared" si="8"/>
        <v/>
      </c>
      <c r="M22" s="41"/>
      <c r="N22" s="24" t="str">
        <f t="shared" si="4"/>
        <v/>
      </c>
      <c r="O22" s="76"/>
    </row>
    <row r="23" spans="1:15" ht="18" customHeight="1" x14ac:dyDescent="0.2">
      <c r="A23" s="62" t="str">
        <f t="shared" si="0"/>
        <v>STEAK RUMP 10 OZ</v>
      </c>
      <c r="B23" s="62" t="str">
        <f t="shared" si="1"/>
        <v>Meat</v>
      </c>
      <c r="C23" s="62" t="str">
        <f t="shared" si="2"/>
        <v>EACH</v>
      </c>
      <c r="D23" s="65" t="str">
        <f t="shared" si="3"/>
        <v/>
      </c>
      <c r="E23" s="41">
        <v>8</v>
      </c>
      <c r="F23" s="24" t="str">
        <f t="shared" si="5"/>
        <v/>
      </c>
      <c r="G23" s="41"/>
      <c r="H23" s="24" t="str">
        <f t="shared" si="6"/>
        <v/>
      </c>
      <c r="I23" s="41"/>
      <c r="J23" s="24" t="str">
        <f t="shared" si="7"/>
        <v/>
      </c>
      <c r="K23" s="41"/>
      <c r="L23" s="24" t="str">
        <f t="shared" si="8"/>
        <v/>
      </c>
      <c r="M23" s="41"/>
      <c r="N23" s="24" t="str">
        <f t="shared" si="4"/>
        <v/>
      </c>
      <c r="O23" s="76"/>
    </row>
    <row r="24" spans="1:15" ht="18" customHeight="1" x14ac:dyDescent="0.2">
      <c r="A24" s="62" t="str">
        <f t="shared" si="0"/>
        <v>STEAK SIRLOIN</v>
      </c>
      <c r="B24" s="62" t="str">
        <f t="shared" si="1"/>
        <v>Meat</v>
      </c>
      <c r="C24" s="62" t="str">
        <f t="shared" si="2"/>
        <v>8OZ</v>
      </c>
      <c r="D24" s="65" t="str">
        <f t="shared" si="3"/>
        <v/>
      </c>
      <c r="E24" s="41">
        <v>15</v>
      </c>
      <c r="F24" s="24" t="str">
        <f t="shared" si="5"/>
        <v/>
      </c>
      <c r="G24" s="41"/>
      <c r="H24" s="24" t="str">
        <f t="shared" si="6"/>
        <v/>
      </c>
      <c r="I24" s="41"/>
      <c r="J24" s="24" t="str">
        <f t="shared" si="7"/>
        <v/>
      </c>
      <c r="K24" s="41"/>
      <c r="L24" s="24" t="str">
        <f t="shared" si="8"/>
        <v/>
      </c>
      <c r="M24" s="41"/>
      <c r="N24" s="24" t="str">
        <f t="shared" si="4"/>
        <v/>
      </c>
      <c r="O24" s="76"/>
    </row>
    <row r="25" spans="1:15" ht="18" customHeight="1" x14ac:dyDescent="0.2">
      <c r="A25" s="62" t="str">
        <f t="shared" si="0"/>
        <v>CHICKEN JUNGLES (40)</v>
      </c>
      <c r="B25" s="62" t="str">
        <f t="shared" si="1"/>
        <v>Multi Portion</v>
      </c>
      <c r="C25" s="62" t="str">
        <f t="shared" si="2"/>
        <v>2 KILO</v>
      </c>
      <c r="D25" s="65" t="str">
        <f t="shared" si="3"/>
        <v/>
      </c>
      <c r="E25" s="41">
        <v>2</v>
      </c>
      <c r="F25" s="24" t="str">
        <f t="shared" si="5"/>
        <v/>
      </c>
      <c r="G25" s="41"/>
      <c r="H25" s="24" t="str">
        <f t="shared" si="6"/>
        <v/>
      </c>
      <c r="I25" s="41"/>
      <c r="J25" s="24" t="str">
        <f t="shared" si="7"/>
        <v/>
      </c>
      <c r="K25" s="41"/>
      <c r="L25" s="24" t="str">
        <f t="shared" si="8"/>
        <v/>
      </c>
      <c r="M25" s="41"/>
      <c r="N25" s="24" t="str">
        <f t="shared" si="4"/>
        <v/>
      </c>
      <c r="O25" s="76"/>
    </row>
    <row r="26" spans="1:15" ht="18" customHeight="1" x14ac:dyDescent="0.2">
      <c r="A26" s="62" t="str">
        <f t="shared" si="0"/>
        <v>CHICKEN TIKKA</v>
      </c>
      <c r="B26" s="62" t="str">
        <f t="shared" si="1"/>
        <v>Multi Portion</v>
      </c>
      <c r="C26" s="62" t="str">
        <f t="shared" si="2"/>
        <v>EACH</v>
      </c>
      <c r="D26" s="65" t="str">
        <f t="shared" si="3"/>
        <v/>
      </c>
      <c r="E26" s="41">
        <v>47</v>
      </c>
      <c r="F26" s="24" t="str">
        <f t="shared" si="5"/>
        <v/>
      </c>
      <c r="G26" s="41"/>
      <c r="H26" s="24" t="str">
        <f t="shared" si="6"/>
        <v/>
      </c>
      <c r="I26" s="41"/>
      <c r="J26" s="24" t="str">
        <f t="shared" si="7"/>
        <v/>
      </c>
      <c r="K26" s="41"/>
      <c r="L26" s="24" t="str">
        <f t="shared" si="8"/>
        <v/>
      </c>
      <c r="M26" s="41"/>
      <c r="N26" s="24" t="str">
        <f t="shared" si="4"/>
        <v/>
      </c>
      <c r="O26" s="76"/>
    </row>
    <row r="27" spans="1:15" ht="18" customHeight="1" x14ac:dyDescent="0.2">
      <c r="A27" s="62" t="str">
        <f t="shared" si="0"/>
        <v>LASAGNE AL FORNO</v>
      </c>
      <c r="B27" s="62" t="str">
        <f t="shared" si="1"/>
        <v>Multi Portion</v>
      </c>
      <c r="C27" s="62" t="str">
        <f t="shared" si="2"/>
        <v>3 KG</v>
      </c>
      <c r="D27" s="65" t="str">
        <f t="shared" si="3"/>
        <v/>
      </c>
      <c r="E27" s="41">
        <v>0.2</v>
      </c>
      <c r="F27" s="24" t="str">
        <f t="shared" si="5"/>
        <v/>
      </c>
      <c r="G27" s="41"/>
      <c r="H27" s="24" t="str">
        <f t="shared" si="6"/>
        <v/>
      </c>
      <c r="I27" s="41"/>
      <c r="J27" s="24" t="str">
        <f t="shared" si="7"/>
        <v/>
      </c>
      <c r="K27" s="41"/>
      <c r="L27" s="24" t="str">
        <f t="shared" si="8"/>
        <v/>
      </c>
      <c r="M27" s="41"/>
      <c r="N27" s="24" t="str">
        <f t="shared" si="4"/>
        <v/>
      </c>
      <c r="O27" s="76"/>
    </row>
    <row r="28" spans="1:15" ht="18" customHeight="1" x14ac:dyDescent="0.2">
      <c r="A28" s="62" t="str">
        <f t="shared" si="0"/>
        <v>STEAK&amp;ALE PIE (1X24)</v>
      </c>
      <c r="B28" s="62" t="str">
        <f t="shared" si="1"/>
        <v>Multi Portion</v>
      </c>
      <c r="C28" s="62" t="str">
        <f t="shared" si="2"/>
        <v>EACH</v>
      </c>
      <c r="D28" s="65" t="str">
        <f t="shared" si="3"/>
        <v/>
      </c>
      <c r="E28" s="41">
        <v>53</v>
      </c>
      <c r="F28" s="24" t="str">
        <f t="shared" si="5"/>
        <v/>
      </c>
      <c r="G28" s="41"/>
      <c r="H28" s="24" t="str">
        <f t="shared" si="6"/>
        <v/>
      </c>
      <c r="I28" s="41"/>
      <c r="J28" s="24" t="str">
        <f t="shared" si="7"/>
        <v/>
      </c>
      <c r="K28" s="41"/>
      <c r="L28" s="24" t="str">
        <f t="shared" si="8"/>
        <v/>
      </c>
      <c r="M28" s="41"/>
      <c r="N28" s="24" t="str">
        <f t="shared" si="4"/>
        <v/>
      </c>
      <c r="O28" s="76"/>
    </row>
    <row r="29" spans="1:15" ht="18" customHeight="1" x14ac:dyDescent="0.2">
      <c r="A29" s="62" t="str">
        <f t="shared" si="0"/>
        <v>TURKEY TWIZZLER</v>
      </c>
      <c r="B29" s="62" t="str">
        <f t="shared" si="1"/>
        <v>Multi Portion</v>
      </c>
      <c r="C29" s="62" t="str">
        <f t="shared" si="2"/>
        <v>EACH</v>
      </c>
      <c r="D29" s="65" t="str">
        <f t="shared" si="3"/>
        <v/>
      </c>
      <c r="E29" s="41">
        <v>1</v>
      </c>
      <c r="F29" s="24" t="str">
        <f t="shared" si="5"/>
        <v/>
      </c>
      <c r="G29" s="41"/>
      <c r="H29" s="24" t="str">
        <f t="shared" si="6"/>
        <v/>
      </c>
      <c r="I29" s="41"/>
      <c r="J29" s="24" t="str">
        <f t="shared" si="7"/>
        <v/>
      </c>
      <c r="K29" s="41"/>
      <c r="L29" s="24" t="str">
        <f t="shared" si="8"/>
        <v/>
      </c>
      <c r="M29" s="41"/>
      <c r="N29" s="24" t="str">
        <f t="shared" si="4"/>
        <v/>
      </c>
      <c r="O29" s="76"/>
    </row>
    <row r="30" spans="1:15" ht="18" customHeight="1" x14ac:dyDescent="0.2">
      <c r="A30" s="62" t="str">
        <f t="shared" si="0"/>
        <v>APPLE&amp;BLACKBERRY (12)</v>
      </c>
      <c r="B30" s="62" t="str">
        <f t="shared" si="1"/>
        <v>Sweets &amp; Desserts</v>
      </c>
      <c r="C30" s="62" t="str">
        <f t="shared" si="2"/>
        <v>EACH</v>
      </c>
      <c r="D30" s="65" t="str">
        <f t="shared" si="3"/>
        <v/>
      </c>
      <c r="E30" s="41">
        <v>0</v>
      </c>
      <c r="F30" s="24" t="str">
        <f t="shared" si="5"/>
        <v/>
      </c>
      <c r="G30" s="41"/>
      <c r="H30" s="24" t="str">
        <f t="shared" si="6"/>
        <v/>
      </c>
      <c r="I30" s="41"/>
      <c r="J30" s="24" t="str">
        <f t="shared" si="7"/>
        <v/>
      </c>
      <c r="K30" s="41"/>
      <c r="L30" s="24" t="str">
        <f t="shared" si="8"/>
        <v/>
      </c>
      <c r="M30" s="41"/>
      <c r="N30" s="24" t="str">
        <f t="shared" si="4"/>
        <v/>
      </c>
      <c r="O30" s="76"/>
    </row>
    <row r="31" spans="1:15" ht="18" customHeight="1" x14ac:dyDescent="0.2">
      <c r="A31" s="62" t="str">
        <f t="shared" si="0"/>
        <v>BAKED CHEESECAKE (12)</v>
      </c>
      <c r="B31" s="62" t="str">
        <f t="shared" si="1"/>
        <v>Sweets &amp; Desserts</v>
      </c>
      <c r="C31" s="62" t="str">
        <f t="shared" si="2"/>
        <v>EACH</v>
      </c>
      <c r="D31" s="65" t="str">
        <f t="shared" si="3"/>
        <v/>
      </c>
      <c r="E31" s="41">
        <v>0</v>
      </c>
      <c r="F31" s="24" t="str">
        <f t="shared" si="5"/>
        <v/>
      </c>
      <c r="G31" s="41"/>
      <c r="H31" s="24" t="str">
        <f t="shared" si="6"/>
        <v/>
      </c>
      <c r="I31" s="41"/>
      <c r="J31" s="24" t="str">
        <f t="shared" si="7"/>
        <v/>
      </c>
      <c r="K31" s="41"/>
      <c r="L31" s="24" t="str">
        <f t="shared" si="8"/>
        <v/>
      </c>
      <c r="M31" s="41"/>
      <c r="N31" s="24" t="str">
        <f t="shared" si="4"/>
        <v/>
      </c>
      <c r="O31" s="76"/>
    </row>
    <row r="32" spans="1:15" ht="18" customHeight="1" x14ac:dyDescent="0.2">
      <c r="A32" s="62" t="str">
        <f t="shared" si="0"/>
        <v xml:space="preserve">CHOC FUDGE SAUCE </v>
      </c>
      <c r="B32" s="62" t="str">
        <f t="shared" si="1"/>
        <v>Sweets &amp; Desserts</v>
      </c>
      <c r="C32" s="62" t="str">
        <f t="shared" si="2"/>
        <v>BAG</v>
      </c>
      <c r="D32" s="65" t="str">
        <f t="shared" si="3"/>
        <v/>
      </c>
      <c r="E32" s="41">
        <v>15</v>
      </c>
      <c r="F32" s="24" t="str">
        <f t="shared" si="5"/>
        <v/>
      </c>
      <c r="G32" s="41"/>
      <c r="H32" s="24" t="str">
        <f t="shared" si="6"/>
        <v/>
      </c>
      <c r="I32" s="41"/>
      <c r="J32" s="24" t="str">
        <f t="shared" si="7"/>
        <v/>
      </c>
      <c r="K32" s="41"/>
      <c r="L32" s="24" t="str">
        <f t="shared" si="8"/>
        <v/>
      </c>
      <c r="M32" s="41"/>
      <c r="N32" s="24" t="str">
        <f t="shared" si="4"/>
        <v/>
      </c>
      <c r="O32" s="76"/>
    </row>
    <row r="33" spans="1:15" ht="18" customHeight="1" x14ac:dyDescent="0.2">
      <c r="A33" s="62" t="str">
        <f t="shared" si="0"/>
        <v>CHOCOLATE RIOT (12)</v>
      </c>
      <c r="B33" s="62" t="str">
        <f t="shared" si="1"/>
        <v>Sweets &amp; Desserts</v>
      </c>
      <c r="C33" s="62" t="str">
        <f t="shared" si="2"/>
        <v>EACH</v>
      </c>
      <c r="D33" s="65" t="str">
        <f t="shared" si="3"/>
        <v/>
      </c>
      <c r="E33" s="41">
        <v>12</v>
      </c>
      <c r="F33" s="24" t="str">
        <f t="shared" si="5"/>
        <v/>
      </c>
      <c r="G33" s="41"/>
      <c r="H33" s="24" t="str">
        <f t="shared" si="6"/>
        <v/>
      </c>
      <c r="I33" s="41"/>
      <c r="J33" s="24" t="str">
        <f t="shared" si="7"/>
        <v/>
      </c>
      <c r="K33" s="41"/>
      <c r="L33" s="24" t="str">
        <f t="shared" si="8"/>
        <v/>
      </c>
      <c r="M33" s="41"/>
      <c r="N33" s="24" t="str">
        <f t="shared" si="4"/>
        <v/>
      </c>
      <c r="O33" s="76"/>
    </row>
    <row r="34" spans="1:15" ht="18" customHeight="1" x14ac:dyDescent="0.2">
      <c r="A34" s="62" t="str">
        <f t="shared" si="0"/>
        <v>CUSTARD (12)</v>
      </c>
      <c r="B34" s="62" t="str">
        <f t="shared" si="1"/>
        <v>Sweets &amp; Desserts</v>
      </c>
      <c r="C34" s="62" t="str">
        <f t="shared" si="2"/>
        <v>EACH</v>
      </c>
      <c r="D34" s="65" t="str">
        <f t="shared" si="3"/>
        <v/>
      </c>
      <c r="E34" s="41">
        <v>13</v>
      </c>
      <c r="F34" s="24" t="str">
        <f t="shared" si="5"/>
        <v/>
      </c>
      <c r="G34" s="41"/>
      <c r="H34" s="24" t="str">
        <f t="shared" si="6"/>
        <v/>
      </c>
      <c r="I34" s="41"/>
      <c r="J34" s="24" t="str">
        <f t="shared" si="7"/>
        <v/>
      </c>
      <c r="K34" s="41"/>
      <c r="L34" s="24" t="str">
        <f t="shared" si="8"/>
        <v/>
      </c>
      <c r="M34" s="41"/>
      <c r="N34" s="24" t="str">
        <f t="shared" si="4"/>
        <v/>
      </c>
      <c r="O34" s="76"/>
    </row>
    <row r="35" spans="1:15" ht="18" customHeight="1" x14ac:dyDescent="0.2">
      <c r="A35" s="62" t="str">
        <f t="shared" si="0"/>
        <v>ICE CREAM MOVEN ALL</v>
      </c>
      <c r="B35" s="62" t="str">
        <f t="shared" si="1"/>
        <v>Sweets &amp; Desserts</v>
      </c>
      <c r="C35" s="62" t="str">
        <f t="shared" si="2"/>
        <v>2.4 LTR</v>
      </c>
      <c r="D35" s="65" t="str">
        <f t="shared" si="3"/>
        <v/>
      </c>
      <c r="E35" s="41">
        <v>4</v>
      </c>
      <c r="F35" s="24" t="str">
        <f t="shared" si="5"/>
        <v/>
      </c>
      <c r="G35" s="41"/>
      <c r="H35" s="24" t="str">
        <f t="shared" si="6"/>
        <v/>
      </c>
      <c r="I35" s="41"/>
      <c r="J35" s="24" t="str">
        <f t="shared" si="7"/>
        <v/>
      </c>
      <c r="K35" s="41"/>
      <c r="L35" s="24" t="str">
        <f t="shared" si="8"/>
        <v/>
      </c>
      <c r="M35" s="41"/>
      <c r="N35" s="24" t="str">
        <f t="shared" si="4"/>
        <v/>
      </c>
      <c r="O35" s="76"/>
    </row>
    <row r="36" spans="1:15" ht="18" customHeight="1" x14ac:dyDescent="0.2">
      <c r="A36" s="62" t="str">
        <f t="shared" si="0"/>
        <v>ICE CREAM MOVEN ALL</v>
      </c>
      <c r="B36" s="62" t="str">
        <f t="shared" si="1"/>
        <v>Sweets &amp; Desserts</v>
      </c>
      <c r="C36" s="62" t="str">
        <f t="shared" si="2"/>
        <v>2.4 LTR</v>
      </c>
      <c r="D36" s="65" t="str">
        <f t="shared" si="3"/>
        <v/>
      </c>
      <c r="E36" s="41">
        <v>1</v>
      </c>
      <c r="F36" s="24" t="str">
        <f t="shared" si="5"/>
        <v/>
      </c>
      <c r="G36" s="41"/>
      <c r="H36" s="24" t="str">
        <f t="shared" si="6"/>
        <v/>
      </c>
      <c r="I36" s="41"/>
      <c r="J36" s="24" t="str">
        <f t="shared" si="7"/>
        <v/>
      </c>
      <c r="K36" s="41"/>
      <c r="L36" s="24" t="str">
        <f t="shared" si="8"/>
        <v/>
      </c>
      <c r="M36" s="41"/>
      <c r="N36" s="24" t="str">
        <f t="shared" si="4"/>
        <v/>
      </c>
      <c r="O36" s="76"/>
    </row>
    <row r="37" spans="1:15" ht="18" customHeight="1" x14ac:dyDescent="0.2">
      <c r="A37" s="62" t="str">
        <f t="shared" si="0"/>
        <v>PROFITEROLES 1X5</v>
      </c>
      <c r="B37" s="62" t="str">
        <f t="shared" si="1"/>
        <v>Sweets &amp; Desserts</v>
      </c>
      <c r="C37" s="62" t="str">
        <f t="shared" si="2"/>
        <v>BAG</v>
      </c>
      <c r="D37" s="65" t="str">
        <f t="shared" si="3"/>
        <v/>
      </c>
      <c r="E37" s="41">
        <v>6.5</v>
      </c>
      <c r="F37" s="24" t="str">
        <f t="shared" si="5"/>
        <v/>
      </c>
      <c r="G37" s="41"/>
      <c r="H37" s="24" t="str">
        <f t="shared" si="6"/>
        <v/>
      </c>
      <c r="I37" s="41"/>
      <c r="J37" s="24" t="str">
        <f t="shared" si="7"/>
        <v/>
      </c>
      <c r="K37" s="41"/>
      <c r="L37" s="24" t="str">
        <f t="shared" si="8"/>
        <v/>
      </c>
      <c r="M37" s="41"/>
      <c r="N37" s="24" t="str">
        <f t="shared" si="4"/>
        <v/>
      </c>
      <c r="O37" s="76"/>
    </row>
    <row r="38" spans="1:15" ht="18" customHeight="1" x14ac:dyDescent="0.2">
      <c r="A38" s="62" t="str">
        <f t="shared" si="0"/>
        <v xml:space="preserve">ROLY POLY (12) </v>
      </c>
      <c r="B38" s="62" t="str">
        <f t="shared" si="1"/>
        <v>Sweets &amp; Desserts</v>
      </c>
      <c r="C38" s="62" t="str">
        <f t="shared" si="2"/>
        <v>EACH</v>
      </c>
      <c r="D38" s="65" t="str">
        <f t="shared" si="3"/>
        <v/>
      </c>
      <c r="E38" s="41">
        <v>31</v>
      </c>
      <c r="F38" s="24" t="str">
        <f t="shared" si="5"/>
        <v/>
      </c>
      <c r="G38" s="41"/>
      <c r="H38" s="24" t="str">
        <f t="shared" si="6"/>
        <v/>
      </c>
      <c r="I38" s="41"/>
      <c r="J38" s="24" t="str">
        <f t="shared" si="7"/>
        <v/>
      </c>
      <c r="K38" s="41"/>
      <c r="L38" s="24" t="str">
        <f t="shared" si="8"/>
        <v/>
      </c>
      <c r="M38" s="41"/>
      <c r="N38" s="24" t="str">
        <f t="shared" ref="N38:N69" si="9">IF(OR(period=4,$D38=""),"",$M38*$D38)</f>
        <v/>
      </c>
      <c r="O38" s="76"/>
    </row>
    <row r="39" spans="1:15" ht="18" customHeight="1" x14ac:dyDescent="0.2">
      <c r="A39" s="62" t="str">
        <f t="shared" si="0"/>
        <v>STICKY TOFFEE PUDDING (12)</v>
      </c>
      <c r="B39" s="62" t="str">
        <f t="shared" si="1"/>
        <v>Sweets &amp; Desserts</v>
      </c>
      <c r="C39" s="62" t="str">
        <f t="shared" si="2"/>
        <v>EACH</v>
      </c>
      <c r="D39" s="65" t="str">
        <f t="shared" si="3"/>
        <v/>
      </c>
      <c r="E39" s="41">
        <v>12</v>
      </c>
      <c r="F39" s="24" t="str">
        <f t="shared" si="5"/>
        <v/>
      </c>
      <c r="G39" s="41"/>
      <c r="H39" s="24" t="str">
        <f t="shared" si="6"/>
        <v/>
      </c>
      <c r="I39" s="41"/>
      <c r="J39" s="24" t="str">
        <f t="shared" si="7"/>
        <v/>
      </c>
      <c r="K39" s="41"/>
      <c r="L39" s="24" t="str">
        <f t="shared" si="8"/>
        <v/>
      </c>
      <c r="M39" s="41"/>
      <c r="N39" s="24" t="str">
        <f t="shared" si="9"/>
        <v/>
      </c>
      <c r="O39" s="76"/>
    </row>
    <row r="40" spans="1:15" ht="18" customHeight="1" x14ac:dyDescent="0.2">
      <c r="A40" s="62" t="str">
        <f t="shared" si="0"/>
        <v>TOFFEE SAUCE (12)</v>
      </c>
      <c r="B40" s="62" t="str">
        <f t="shared" si="1"/>
        <v>Sweets &amp; Desserts</v>
      </c>
      <c r="C40" s="62" t="str">
        <f t="shared" si="2"/>
        <v>EACH</v>
      </c>
      <c r="D40" s="65" t="str">
        <f t="shared" si="3"/>
        <v/>
      </c>
      <c r="E40" s="41">
        <v>14</v>
      </c>
      <c r="F40" s="24" t="str">
        <f t="shared" si="5"/>
        <v/>
      </c>
      <c r="G40" s="41"/>
      <c r="H40" s="24" t="str">
        <f t="shared" si="6"/>
        <v/>
      </c>
      <c r="I40" s="41"/>
      <c r="J40" s="24" t="str">
        <f t="shared" si="7"/>
        <v/>
      </c>
      <c r="K40" s="41"/>
      <c r="L40" s="24" t="str">
        <f t="shared" si="8"/>
        <v/>
      </c>
      <c r="M40" s="41"/>
      <c r="N40" s="24" t="str">
        <f t="shared" si="9"/>
        <v/>
      </c>
      <c r="O40" s="76"/>
    </row>
    <row r="41" spans="1:15" ht="18" customHeight="1" x14ac:dyDescent="0.2">
      <c r="A41" s="62" t="str">
        <f t="shared" si="0"/>
        <v>Toppings BUTTERSCOTCH/CHOC/RASPBERRY</v>
      </c>
      <c r="B41" s="62" t="str">
        <f t="shared" si="1"/>
        <v>Sweets &amp; Desserts</v>
      </c>
      <c r="C41" s="62" t="str">
        <f t="shared" si="2"/>
        <v>EACH</v>
      </c>
      <c r="D41" s="65" t="str">
        <f t="shared" si="3"/>
        <v/>
      </c>
      <c r="E41" s="41">
        <v>25</v>
      </c>
      <c r="F41" s="24" t="str">
        <f t="shared" si="5"/>
        <v/>
      </c>
      <c r="G41" s="41"/>
      <c r="H41" s="24" t="str">
        <f t="shared" si="6"/>
        <v/>
      </c>
      <c r="I41" s="41"/>
      <c r="J41" s="24" t="str">
        <f t="shared" si="7"/>
        <v/>
      </c>
      <c r="K41" s="41"/>
      <c r="L41" s="24" t="str">
        <f t="shared" si="8"/>
        <v/>
      </c>
      <c r="M41" s="41"/>
      <c r="N41" s="24" t="str">
        <f t="shared" si="9"/>
        <v/>
      </c>
      <c r="O41" s="76"/>
    </row>
    <row r="42" spans="1:15" ht="18" customHeight="1" x14ac:dyDescent="0.2">
      <c r="A42" s="62" t="str">
        <f t="shared" si="0"/>
        <v>WAFFLES BELGIAN</v>
      </c>
      <c r="B42" s="62" t="str">
        <f t="shared" si="1"/>
        <v>Sweets &amp; Desserts</v>
      </c>
      <c r="C42" s="62" t="str">
        <f t="shared" si="2"/>
        <v>CASE</v>
      </c>
      <c r="D42" s="65" t="str">
        <f t="shared" si="3"/>
        <v/>
      </c>
      <c r="E42" s="41">
        <v>0.5</v>
      </c>
      <c r="F42" s="24" t="str">
        <f t="shared" si="5"/>
        <v/>
      </c>
      <c r="G42" s="41"/>
      <c r="H42" s="24" t="str">
        <f t="shared" si="6"/>
        <v/>
      </c>
      <c r="I42" s="41"/>
      <c r="J42" s="24" t="str">
        <f t="shared" si="7"/>
        <v/>
      </c>
      <c r="K42" s="41"/>
      <c r="L42" s="24" t="str">
        <f t="shared" si="8"/>
        <v/>
      </c>
      <c r="M42" s="41"/>
      <c r="N42" s="24" t="str">
        <f t="shared" si="9"/>
        <v/>
      </c>
      <c r="O42" s="76"/>
    </row>
    <row r="43" spans="1:15" ht="18" customHeight="1" x14ac:dyDescent="0.2">
      <c r="A43" s="62" t="str">
        <f t="shared" si="0"/>
        <v>X MANS PUDDING 1X12</v>
      </c>
      <c r="B43" s="62" t="str">
        <f t="shared" si="1"/>
        <v>Sweets &amp; Desserts</v>
      </c>
      <c r="C43" s="62" t="str">
        <f t="shared" si="2"/>
        <v>EACH</v>
      </c>
      <c r="D43" s="65" t="str">
        <f t="shared" si="3"/>
        <v/>
      </c>
      <c r="E43" s="41">
        <v>12</v>
      </c>
      <c r="F43" s="24" t="str">
        <f t="shared" si="5"/>
        <v/>
      </c>
      <c r="G43" s="41"/>
      <c r="H43" s="24" t="str">
        <f t="shared" si="6"/>
        <v/>
      </c>
      <c r="I43" s="41"/>
      <c r="J43" s="24" t="str">
        <f t="shared" si="7"/>
        <v/>
      </c>
      <c r="K43" s="41"/>
      <c r="L43" s="24" t="str">
        <f t="shared" si="8"/>
        <v/>
      </c>
      <c r="M43" s="41"/>
      <c r="N43" s="24" t="str">
        <f t="shared" si="9"/>
        <v/>
      </c>
      <c r="O43" s="76"/>
    </row>
    <row r="44" spans="1:15" ht="18" customHeight="1" x14ac:dyDescent="0.2">
      <c r="A44" s="62" t="str">
        <f t="shared" si="0"/>
        <v>APPLES GREEN</v>
      </c>
      <c r="B44" s="62" t="str">
        <f t="shared" si="1"/>
        <v>Fruit &amp; Veg</v>
      </c>
      <c r="C44" s="62" t="str">
        <f t="shared" si="2"/>
        <v>1.5KG</v>
      </c>
      <c r="D44" s="65" t="str">
        <f t="shared" si="3"/>
        <v/>
      </c>
      <c r="E44" s="41">
        <v>14</v>
      </c>
      <c r="F44" s="24" t="str">
        <f t="shared" si="5"/>
        <v/>
      </c>
      <c r="G44" s="41"/>
      <c r="H44" s="24" t="str">
        <f t="shared" si="6"/>
        <v/>
      </c>
      <c r="I44" s="41"/>
      <c r="J44" s="24" t="str">
        <f t="shared" si="7"/>
        <v/>
      </c>
      <c r="K44" s="41"/>
      <c r="L44" s="24" t="str">
        <f t="shared" si="8"/>
        <v/>
      </c>
      <c r="M44" s="41"/>
      <c r="N44" s="24" t="str">
        <f t="shared" si="9"/>
        <v/>
      </c>
      <c r="O44" s="76"/>
    </row>
    <row r="45" spans="1:15" ht="18" customHeight="1" x14ac:dyDescent="0.2">
      <c r="A45" s="62" t="str">
        <f t="shared" si="0"/>
        <v>BANANAS</v>
      </c>
      <c r="B45" s="62" t="str">
        <f t="shared" si="1"/>
        <v>Fruit &amp; Veg</v>
      </c>
      <c r="C45" s="62" t="str">
        <f t="shared" si="2"/>
        <v>1.5KG</v>
      </c>
      <c r="D45" s="65" t="str">
        <f t="shared" si="3"/>
        <v/>
      </c>
      <c r="E45" s="41">
        <v>0.5</v>
      </c>
      <c r="F45" s="24" t="str">
        <f t="shared" si="5"/>
        <v/>
      </c>
      <c r="G45" s="41"/>
      <c r="H45" s="24" t="str">
        <f t="shared" si="6"/>
        <v/>
      </c>
      <c r="I45" s="41"/>
      <c r="J45" s="24" t="str">
        <f t="shared" si="7"/>
        <v/>
      </c>
      <c r="K45" s="41"/>
      <c r="L45" s="24" t="str">
        <f t="shared" si="8"/>
        <v/>
      </c>
      <c r="M45" s="41"/>
      <c r="N45" s="24" t="str">
        <f t="shared" si="9"/>
        <v/>
      </c>
      <c r="O45" s="76"/>
    </row>
    <row r="46" spans="1:15" ht="18" customHeight="1" x14ac:dyDescent="0.2">
      <c r="A46" s="62" t="str">
        <f t="shared" si="0"/>
        <v>BROCCOLI 2KG</v>
      </c>
      <c r="B46" s="62" t="str">
        <f t="shared" si="1"/>
        <v>Fruit &amp; Veg</v>
      </c>
      <c r="C46" s="62" t="str">
        <f t="shared" si="2"/>
        <v>2KG</v>
      </c>
      <c r="D46" s="65" t="str">
        <f t="shared" si="3"/>
        <v/>
      </c>
      <c r="E46" s="41">
        <v>3.5</v>
      </c>
      <c r="F46" s="24" t="str">
        <f t="shared" si="5"/>
        <v/>
      </c>
      <c r="G46" s="41"/>
      <c r="H46" s="24" t="str">
        <f t="shared" si="6"/>
        <v/>
      </c>
      <c r="I46" s="41"/>
      <c r="J46" s="24" t="str">
        <f t="shared" si="7"/>
        <v/>
      </c>
      <c r="K46" s="41"/>
      <c r="L46" s="24" t="str">
        <f t="shared" si="8"/>
        <v/>
      </c>
      <c r="M46" s="41"/>
      <c r="N46" s="24" t="str">
        <f t="shared" si="9"/>
        <v/>
      </c>
      <c r="O46" s="76"/>
    </row>
    <row r="47" spans="1:15" ht="18" customHeight="1" x14ac:dyDescent="0.2">
      <c r="A47" s="62" t="str">
        <f t="shared" si="0"/>
        <v>CARROT 2KG</v>
      </c>
      <c r="B47" s="62" t="str">
        <f t="shared" si="1"/>
        <v>Fruit &amp; Veg</v>
      </c>
      <c r="C47" s="62" t="str">
        <f t="shared" si="2"/>
        <v>2KG</v>
      </c>
      <c r="D47" s="65" t="str">
        <f t="shared" si="3"/>
        <v/>
      </c>
      <c r="E47" s="41">
        <v>4</v>
      </c>
      <c r="F47" s="24" t="str">
        <f t="shared" si="5"/>
        <v/>
      </c>
      <c r="G47" s="41"/>
      <c r="H47" s="24" t="str">
        <f t="shared" si="6"/>
        <v/>
      </c>
      <c r="I47" s="41"/>
      <c r="J47" s="24" t="str">
        <f t="shared" si="7"/>
        <v/>
      </c>
      <c r="K47" s="41"/>
      <c r="L47" s="24" t="str">
        <f t="shared" si="8"/>
        <v/>
      </c>
      <c r="M47" s="41"/>
      <c r="N47" s="24" t="str">
        <f t="shared" si="9"/>
        <v/>
      </c>
      <c r="O47" s="76"/>
    </row>
    <row r="48" spans="1:15" ht="18" customHeight="1" x14ac:dyDescent="0.2">
      <c r="A48" s="62" t="str">
        <f t="shared" si="0"/>
        <v>CAULIFLOWER</v>
      </c>
      <c r="B48" s="62" t="str">
        <f t="shared" si="1"/>
        <v>Fruit &amp; Veg</v>
      </c>
      <c r="C48" s="62" t="str">
        <f t="shared" si="2"/>
        <v>8.5KG</v>
      </c>
      <c r="D48" s="65" t="str">
        <f t="shared" si="3"/>
        <v/>
      </c>
      <c r="E48" s="41">
        <v>0</v>
      </c>
      <c r="F48" s="24" t="str">
        <f t="shared" si="5"/>
        <v/>
      </c>
      <c r="G48" s="41"/>
      <c r="H48" s="24" t="str">
        <f t="shared" si="6"/>
        <v/>
      </c>
      <c r="I48" s="41"/>
      <c r="J48" s="24" t="str">
        <f t="shared" si="7"/>
        <v/>
      </c>
      <c r="K48" s="41"/>
      <c r="L48" s="24" t="str">
        <f t="shared" si="8"/>
        <v/>
      </c>
      <c r="M48" s="41"/>
      <c r="N48" s="24" t="str">
        <f t="shared" si="9"/>
        <v/>
      </c>
      <c r="O48" s="76"/>
    </row>
    <row r="49" spans="1:15" ht="18" customHeight="1" x14ac:dyDescent="0.2">
      <c r="A49" s="62" t="str">
        <f t="shared" si="0"/>
        <v>CUCUMBER</v>
      </c>
      <c r="B49" s="62" t="str">
        <f t="shared" si="1"/>
        <v>Fruit &amp; Veg</v>
      </c>
      <c r="C49" s="62" t="str">
        <f t="shared" si="2"/>
        <v>EACH</v>
      </c>
      <c r="D49" s="65" t="str">
        <f t="shared" si="3"/>
        <v/>
      </c>
      <c r="E49" s="41">
        <v>4</v>
      </c>
      <c r="F49" s="24" t="str">
        <f t="shared" si="5"/>
        <v/>
      </c>
      <c r="G49" s="41"/>
      <c r="H49" s="24" t="str">
        <f t="shared" si="6"/>
        <v/>
      </c>
      <c r="I49" s="41"/>
      <c r="J49" s="24" t="str">
        <f t="shared" si="7"/>
        <v/>
      </c>
      <c r="K49" s="41"/>
      <c r="L49" s="24" t="str">
        <f t="shared" si="8"/>
        <v/>
      </c>
      <c r="M49" s="41"/>
      <c r="N49" s="24" t="str">
        <f t="shared" si="9"/>
        <v/>
      </c>
      <c r="O49" s="76"/>
    </row>
    <row r="50" spans="1:15" ht="18" customHeight="1" x14ac:dyDescent="0.2">
      <c r="A50" s="62" t="str">
        <f t="shared" si="0"/>
        <v>EXOTIC FRUIT SALAD</v>
      </c>
      <c r="B50" s="62" t="str">
        <f t="shared" si="1"/>
        <v>Fruit &amp; Veg</v>
      </c>
      <c r="C50" s="62" t="str">
        <f t="shared" si="2"/>
        <v>1.25KG</v>
      </c>
      <c r="D50" s="65" t="str">
        <f t="shared" si="3"/>
        <v/>
      </c>
      <c r="E50" s="41">
        <v>11</v>
      </c>
      <c r="F50" s="24" t="str">
        <f t="shared" si="5"/>
        <v/>
      </c>
      <c r="G50" s="41"/>
      <c r="H50" s="24" t="str">
        <f t="shared" si="6"/>
        <v/>
      </c>
      <c r="I50" s="41"/>
      <c r="J50" s="24" t="str">
        <f t="shared" si="7"/>
        <v/>
      </c>
      <c r="K50" s="41"/>
      <c r="L50" s="24" t="str">
        <f t="shared" si="8"/>
        <v/>
      </c>
      <c r="M50" s="41"/>
      <c r="N50" s="24" t="str">
        <f t="shared" si="9"/>
        <v/>
      </c>
      <c r="O50" s="76"/>
    </row>
    <row r="51" spans="1:15" ht="18" customHeight="1" x14ac:dyDescent="0.2">
      <c r="A51" s="62" t="str">
        <f t="shared" si="0"/>
        <v>FZ CHIPS</v>
      </c>
      <c r="B51" s="62" t="str">
        <f t="shared" si="1"/>
        <v>Fruit &amp; Veg</v>
      </c>
      <c r="C51" s="62" t="str">
        <f t="shared" si="2"/>
        <v>2.5KG</v>
      </c>
      <c r="D51" s="65" t="str">
        <f t="shared" si="3"/>
        <v/>
      </c>
      <c r="E51" s="41">
        <v>10</v>
      </c>
      <c r="F51" s="24" t="str">
        <f t="shared" si="5"/>
        <v/>
      </c>
      <c r="G51" s="41"/>
      <c r="H51" s="24" t="str">
        <f t="shared" si="6"/>
        <v/>
      </c>
      <c r="I51" s="41"/>
      <c r="J51" s="24" t="str">
        <f t="shared" si="7"/>
        <v/>
      </c>
      <c r="K51" s="41"/>
      <c r="L51" s="24" t="str">
        <f t="shared" si="8"/>
        <v/>
      </c>
      <c r="M51" s="41"/>
      <c r="N51" s="24" t="str">
        <f t="shared" si="9"/>
        <v/>
      </c>
      <c r="O51" s="76"/>
    </row>
    <row r="52" spans="1:15" ht="18" customHeight="1" x14ac:dyDescent="0.2">
      <c r="A52" s="62" t="str">
        <f t="shared" si="0"/>
        <v>FZ MUSHROOMS BREADED (12)</v>
      </c>
      <c r="B52" s="62" t="str">
        <f t="shared" si="1"/>
        <v>Fruit &amp; Veg</v>
      </c>
      <c r="C52" s="62" t="str">
        <f t="shared" si="2"/>
        <v>1KG</v>
      </c>
      <c r="D52" s="65" t="str">
        <f t="shared" si="3"/>
        <v/>
      </c>
      <c r="E52" s="41">
        <v>9</v>
      </c>
      <c r="F52" s="24" t="str">
        <f t="shared" si="5"/>
        <v/>
      </c>
      <c r="G52" s="41"/>
      <c r="H52" s="24" t="str">
        <f t="shared" si="6"/>
        <v/>
      </c>
      <c r="I52" s="41"/>
      <c r="J52" s="24" t="str">
        <f t="shared" si="7"/>
        <v/>
      </c>
      <c r="K52" s="41"/>
      <c r="L52" s="24" t="str">
        <f t="shared" si="8"/>
        <v/>
      </c>
      <c r="M52" s="41"/>
      <c r="N52" s="24" t="str">
        <f t="shared" si="9"/>
        <v/>
      </c>
      <c r="O52" s="76"/>
    </row>
    <row r="53" spans="1:15" ht="18" customHeight="1" x14ac:dyDescent="0.2">
      <c r="A53" s="62" t="str">
        <f t="shared" si="0"/>
        <v>FZ ONION RINGS BATTERED (10)</v>
      </c>
      <c r="B53" s="62" t="str">
        <f t="shared" si="1"/>
        <v>Fruit &amp; Veg</v>
      </c>
      <c r="C53" s="62" t="str">
        <f t="shared" si="2"/>
        <v>1KG</v>
      </c>
      <c r="D53" s="65" t="str">
        <f t="shared" si="3"/>
        <v/>
      </c>
      <c r="E53" s="41">
        <v>6</v>
      </c>
      <c r="F53" s="24" t="str">
        <f t="shared" si="5"/>
        <v/>
      </c>
      <c r="G53" s="41"/>
      <c r="H53" s="24" t="str">
        <f t="shared" si="6"/>
        <v/>
      </c>
      <c r="I53" s="41"/>
      <c r="J53" s="24" t="str">
        <f t="shared" si="7"/>
        <v/>
      </c>
      <c r="K53" s="41"/>
      <c r="L53" s="24" t="str">
        <f t="shared" si="8"/>
        <v/>
      </c>
      <c r="M53" s="41"/>
      <c r="N53" s="24" t="str">
        <f t="shared" si="9"/>
        <v/>
      </c>
      <c r="O53" s="76"/>
    </row>
    <row r="54" spans="1:15" ht="18" customHeight="1" x14ac:dyDescent="0.2">
      <c r="A54" s="62" t="str">
        <f t="shared" si="0"/>
        <v>FZ PEAS GARDEN (6)</v>
      </c>
      <c r="B54" s="62" t="str">
        <f t="shared" si="1"/>
        <v>Fruit &amp; Veg</v>
      </c>
      <c r="C54" s="62" t="str">
        <f t="shared" si="2"/>
        <v>2LB</v>
      </c>
      <c r="D54" s="65" t="str">
        <f t="shared" si="3"/>
        <v/>
      </c>
      <c r="E54" s="41">
        <v>5</v>
      </c>
      <c r="F54" s="24" t="str">
        <f t="shared" si="5"/>
        <v/>
      </c>
      <c r="G54" s="41"/>
      <c r="H54" s="24" t="str">
        <f t="shared" si="6"/>
        <v/>
      </c>
      <c r="I54" s="41"/>
      <c r="J54" s="24" t="str">
        <f t="shared" si="7"/>
        <v/>
      </c>
      <c r="K54" s="41"/>
      <c r="L54" s="24" t="str">
        <f t="shared" si="8"/>
        <v/>
      </c>
      <c r="M54" s="41"/>
      <c r="N54" s="24" t="str">
        <f t="shared" si="9"/>
        <v/>
      </c>
      <c r="O54" s="76"/>
    </row>
    <row r="55" spans="1:15" ht="18" customHeight="1" x14ac:dyDescent="0.2">
      <c r="A55" s="62" t="str">
        <f t="shared" si="0"/>
        <v>FZ POTATO MASHED</v>
      </c>
      <c r="B55" s="62" t="str">
        <f t="shared" si="1"/>
        <v>Fruit &amp; Veg</v>
      </c>
      <c r="C55" s="62" t="str">
        <f t="shared" si="2"/>
        <v>KILO</v>
      </c>
      <c r="D55" s="65" t="str">
        <f t="shared" si="3"/>
        <v/>
      </c>
      <c r="E55" s="41">
        <v>11.5</v>
      </c>
      <c r="F55" s="24" t="str">
        <f t="shared" si="5"/>
        <v/>
      </c>
      <c r="G55" s="41"/>
      <c r="H55" s="24" t="str">
        <f t="shared" si="6"/>
        <v/>
      </c>
      <c r="I55" s="41"/>
      <c r="J55" s="24" t="str">
        <f t="shared" si="7"/>
        <v/>
      </c>
      <c r="K55" s="41"/>
      <c r="L55" s="24" t="str">
        <f t="shared" si="8"/>
        <v/>
      </c>
      <c r="M55" s="41"/>
      <c r="N55" s="24" t="str">
        <f t="shared" si="9"/>
        <v/>
      </c>
      <c r="O55" s="76"/>
    </row>
    <row r="56" spans="1:15" ht="18" customHeight="1" x14ac:dyDescent="0.2">
      <c r="A56" s="62" t="str">
        <f t="shared" si="0"/>
        <v>FZ POTATO ROAST</v>
      </c>
      <c r="B56" s="62" t="str">
        <f t="shared" si="1"/>
        <v>Fruit &amp; Veg</v>
      </c>
      <c r="C56" s="62" t="str">
        <f t="shared" si="2"/>
        <v>KILO</v>
      </c>
      <c r="D56" s="65" t="str">
        <f t="shared" si="3"/>
        <v/>
      </c>
      <c r="E56" s="41">
        <v>12</v>
      </c>
      <c r="F56" s="24" t="str">
        <f t="shared" si="5"/>
        <v/>
      </c>
      <c r="G56" s="41"/>
      <c r="H56" s="24" t="str">
        <f t="shared" si="6"/>
        <v/>
      </c>
      <c r="I56" s="41"/>
      <c r="J56" s="24" t="str">
        <f t="shared" si="7"/>
        <v/>
      </c>
      <c r="K56" s="41"/>
      <c r="L56" s="24" t="str">
        <f t="shared" si="8"/>
        <v/>
      </c>
      <c r="M56" s="41"/>
      <c r="N56" s="24" t="str">
        <f t="shared" si="9"/>
        <v/>
      </c>
      <c r="O56" s="76"/>
    </row>
    <row r="57" spans="1:15" ht="18" customHeight="1" x14ac:dyDescent="0.2">
      <c r="A57" s="62" t="str">
        <f t="shared" si="0"/>
        <v>FZ POTATO SMILES</v>
      </c>
      <c r="B57" s="62" t="str">
        <f t="shared" si="1"/>
        <v>Fruit &amp; Veg</v>
      </c>
      <c r="C57" s="62" t="str">
        <f t="shared" si="2"/>
        <v>KILO</v>
      </c>
      <c r="D57" s="65" t="str">
        <f t="shared" si="3"/>
        <v/>
      </c>
      <c r="E57" s="41">
        <v>6</v>
      </c>
      <c r="F57" s="24" t="str">
        <f t="shared" si="5"/>
        <v/>
      </c>
      <c r="G57" s="41"/>
      <c r="H57" s="24" t="str">
        <f t="shared" si="6"/>
        <v/>
      </c>
      <c r="I57" s="41"/>
      <c r="J57" s="24" t="str">
        <f t="shared" si="7"/>
        <v/>
      </c>
      <c r="K57" s="41"/>
      <c r="L57" s="24" t="str">
        <f t="shared" si="8"/>
        <v/>
      </c>
      <c r="M57" s="41"/>
      <c r="N57" s="24" t="str">
        <f t="shared" si="9"/>
        <v/>
      </c>
      <c r="O57" s="76"/>
    </row>
    <row r="58" spans="1:15" ht="18" customHeight="1" x14ac:dyDescent="0.2">
      <c r="A58" s="62" t="str">
        <f t="shared" si="0"/>
        <v>FZ POTATO WEDGES (4)</v>
      </c>
      <c r="B58" s="62" t="str">
        <f t="shared" si="1"/>
        <v>Fruit &amp; Veg</v>
      </c>
      <c r="C58" s="62" t="str">
        <f t="shared" si="2"/>
        <v>2.5KG</v>
      </c>
      <c r="D58" s="65" t="str">
        <f t="shared" si="3"/>
        <v/>
      </c>
      <c r="E58" s="41">
        <v>14</v>
      </c>
      <c r="F58" s="24" t="str">
        <f t="shared" si="5"/>
        <v/>
      </c>
      <c r="G58" s="41"/>
      <c r="H58" s="24" t="str">
        <f t="shared" si="6"/>
        <v/>
      </c>
      <c r="I58" s="41"/>
      <c r="J58" s="24" t="str">
        <f t="shared" si="7"/>
        <v/>
      </c>
      <c r="K58" s="41"/>
      <c r="L58" s="24" t="str">
        <f t="shared" si="8"/>
        <v/>
      </c>
      <c r="M58" s="41"/>
      <c r="N58" s="24" t="str">
        <f t="shared" si="9"/>
        <v/>
      </c>
      <c r="O58" s="76"/>
    </row>
    <row r="59" spans="1:15" ht="18" customHeight="1" x14ac:dyDescent="0.2">
      <c r="A59" s="62" t="str">
        <f t="shared" si="0"/>
        <v>FZ POTATO SHELS (4)</v>
      </c>
      <c r="B59" s="62" t="str">
        <f t="shared" si="1"/>
        <v>Fruit &amp; Veg</v>
      </c>
      <c r="C59" s="62" t="str">
        <f t="shared" si="2"/>
        <v>1X200</v>
      </c>
      <c r="D59" s="65" t="str">
        <f t="shared" si="3"/>
        <v/>
      </c>
      <c r="E59" s="41">
        <v>0</v>
      </c>
      <c r="F59" s="24" t="str">
        <f t="shared" si="5"/>
        <v/>
      </c>
      <c r="G59" s="41"/>
      <c r="H59" s="24" t="str">
        <f t="shared" si="6"/>
        <v/>
      </c>
      <c r="I59" s="41"/>
      <c r="J59" s="24" t="str">
        <f t="shared" si="7"/>
        <v/>
      </c>
      <c r="K59" s="41"/>
      <c r="L59" s="24" t="str">
        <f t="shared" si="8"/>
        <v/>
      </c>
      <c r="M59" s="41"/>
      <c r="N59" s="24" t="str">
        <f t="shared" si="9"/>
        <v/>
      </c>
      <c r="O59" s="76"/>
    </row>
    <row r="60" spans="1:15" ht="18" customHeight="1" x14ac:dyDescent="0.2">
      <c r="A60" s="62" t="str">
        <f t="shared" si="0"/>
        <v>MUSHROOMS BUTTON (2)</v>
      </c>
      <c r="B60" s="62" t="str">
        <f t="shared" si="1"/>
        <v>Fruit &amp; Veg</v>
      </c>
      <c r="C60" s="62" t="str">
        <f t="shared" si="2"/>
        <v>2.72KG</v>
      </c>
      <c r="D60" s="65" t="str">
        <f t="shared" si="3"/>
        <v/>
      </c>
      <c r="E60" s="41">
        <v>4.3</v>
      </c>
      <c r="F60" s="24" t="str">
        <f t="shared" si="5"/>
        <v/>
      </c>
      <c r="G60" s="41"/>
      <c r="H60" s="24" t="str">
        <f t="shared" si="6"/>
        <v/>
      </c>
      <c r="I60" s="41"/>
      <c r="J60" s="24" t="str">
        <f t="shared" si="7"/>
        <v/>
      </c>
      <c r="K60" s="41"/>
      <c r="L60" s="24" t="str">
        <f t="shared" si="8"/>
        <v/>
      </c>
      <c r="M60" s="41"/>
      <c r="N60" s="24" t="str">
        <f t="shared" si="9"/>
        <v/>
      </c>
      <c r="O60" s="76"/>
    </row>
    <row r="61" spans="1:15" ht="18" customHeight="1" x14ac:dyDescent="0.2">
      <c r="A61" s="62" t="str">
        <f t="shared" si="0"/>
        <v>MUSHROOMS FLAT FIELD</v>
      </c>
      <c r="B61" s="62" t="str">
        <f t="shared" si="1"/>
        <v>Fruit &amp; Veg</v>
      </c>
      <c r="C61" s="62" t="str">
        <f t="shared" si="2"/>
        <v>2.72KG</v>
      </c>
      <c r="D61" s="65" t="str">
        <f t="shared" si="3"/>
        <v/>
      </c>
      <c r="E61" s="41">
        <v>1</v>
      </c>
      <c r="F61" s="24" t="str">
        <f t="shared" si="5"/>
        <v/>
      </c>
      <c r="G61" s="41"/>
      <c r="H61" s="24" t="str">
        <f t="shared" si="6"/>
        <v/>
      </c>
      <c r="I61" s="41"/>
      <c r="J61" s="24" t="str">
        <f t="shared" si="7"/>
        <v/>
      </c>
      <c r="K61" s="41"/>
      <c r="L61" s="24" t="str">
        <f t="shared" si="8"/>
        <v/>
      </c>
      <c r="M61" s="41"/>
      <c r="N61" s="24" t="str">
        <f t="shared" si="9"/>
        <v/>
      </c>
      <c r="O61" s="76"/>
    </row>
    <row r="62" spans="1:15" ht="18" customHeight="1" x14ac:dyDescent="0.2">
      <c r="A62" s="62" t="str">
        <f t="shared" si="0"/>
        <v>ONIONS</v>
      </c>
      <c r="B62" s="62" t="str">
        <f t="shared" si="1"/>
        <v>Fruit &amp; Veg</v>
      </c>
      <c r="C62" s="62" t="str">
        <f t="shared" si="2"/>
        <v>2KG</v>
      </c>
      <c r="D62" s="65" t="str">
        <f t="shared" si="3"/>
        <v/>
      </c>
      <c r="E62" s="41">
        <v>0</v>
      </c>
      <c r="F62" s="24" t="str">
        <f t="shared" si="5"/>
        <v/>
      </c>
      <c r="G62" s="41"/>
      <c r="H62" s="24" t="str">
        <f t="shared" si="6"/>
        <v/>
      </c>
      <c r="I62" s="41"/>
      <c r="J62" s="24" t="str">
        <f t="shared" si="7"/>
        <v/>
      </c>
      <c r="K62" s="41"/>
      <c r="L62" s="24" t="str">
        <f t="shared" si="8"/>
        <v/>
      </c>
      <c r="M62" s="41"/>
      <c r="N62" s="24" t="str">
        <f t="shared" si="9"/>
        <v/>
      </c>
      <c r="O62" s="76"/>
    </row>
    <row r="63" spans="1:15" ht="18" customHeight="1" x14ac:dyDescent="0.2">
      <c r="A63" s="62" t="str">
        <f t="shared" si="0"/>
        <v>PEARS</v>
      </c>
      <c r="B63" s="62" t="str">
        <f t="shared" si="1"/>
        <v>Fruit &amp; Veg</v>
      </c>
      <c r="C63" s="62" t="str">
        <f t="shared" si="2"/>
        <v>1.5KG</v>
      </c>
      <c r="D63" s="65" t="str">
        <f t="shared" si="3"/>
        <v/>
      </c>
      <c r="E63" s="41">
        <v>6</v>
      </c>
      <c r="F63" s="24" t="str">
        <f t="shared" si="5"/>
        <v/>
      </c>
      <c r="G63" s="41"/>
      <c r="H63" s="24" t="str">
        <f t="shared" si="6"/>
        <v/>
      </c>
      <c r="I63" s="41"/>
      <c r="J63" s="24" t="str">
        <f t="shared" si="7"/>
        <v/>
      </c>
      <c r="K63" s="41"/>
      <c r="L63" s="24" t="str">
        <f t="shared" si="8"/>
        <v/>
      </c>
      <c r="M63" s="41"/>
      <c r="N63" s="24" t="str">
        <f t="shared" si="9"/>
        <v/>
      </c>
      <c r="O63" s="76"/>
    </row>
    <row r="64" spans="1:15" ht="18" customHeight="1" x14ac:dyDescent="0.2">
      <c r="A64" s="62" t="str">
        <f t="shared" si="0"/>
        <v>POTATOES JACKET</v>
      </c>
      <c r="B64" s="62" t="str">
        <f t="shared" si="1"/>
        <v>Fruit &amp; Veg</v>
      </c>
      <c r="C64" s="62" t="str">
        <f t="shared" si="2"/>
        <v>25KG</v>
      </c>
      <c r="D64" s="65" t="str">
        <f t="shared" si="3"/>
        <v/>
      </c>
      <c r="E64" s="41">
        <v>1</v>
      </c>
      <c r="F64" s="24" t="str">
        <f t="shared" si="5"/>
        <v/>
      </c>
      <c r="G64" s="41"/>
      <c r="H64" s="24" t="str">
        <f t="shared" si="6"/>
        <v/>
      </c>
      <c r="I64" s="41"/>
      <c r="J64" s="24" t="str">
        <f t="shared" si="7"/>
        <v/>
      </c>
      <c r="K64" s="41"/>
      <c r="L64" s="24" t="str">
        <f t="shared" si="8"/>
        <v/>
      </c>
      <c r="M64" s="41"/>
      <c r="N64" s="24" t="str">
        <f t="shared" si="9"/>
        <v/>
      </c>
      <c r="O64" s="76"/>
    </row>
    <row r="65" spans="1:15" ht="18" customHeight="1" x14ac:dyDescent="0.2">
      <c r="A65" s="62" t="str">
        <f t="shared" si="0"/>
        <v>POTATOES NEW</v>
      </c>
      <c r="B65" s="62" t="str">
        <f t="shared" si="1"/>
        <v>Fruit &amp; Veg</v>
      </c>
      <c r="C65" s="62" t="str">
        <f t="shared" si="2"/>
        <v>12.5KG</v>
      </c>
      <c r="D65" s="65">
        <f t="shared" si="3"/>
        <v>0.52</v>
      </c>
      <c r="E65" s="41">
        <v>1.2</v>
      </c>
      <c r="F65" s="24">
        <f t="shared" si="5"/>
        <v>0.624</v>
      </c>
      <c r="G65" s="41"/>
      <c r="H65" s="24">
        <f t="shared" si="6"/>
        <v>0</v>
      </c>
      <c r="I65" s="41"/>
      <c r="J65" s="24">
        <f t="shared" si="7"/>
        <v>0</v>
      </c>
      <c r="K65" s="41"/>
      <c r="L65" s="24">
        <f t="shared" si="8"/>
        <v>0</v>
      </c>
      <c r="M65" s="41"/>
      <c r="N65" s="24" t="str">
        <f t="shared" si="9"/>
        <v/>
      </c>
      <c r="O65" s="76"/>
    </row>
    <row r="66" spans="1:15" ht="18" customHeight="1" x14ac:dyDescent="0.2">
      <c r="A66" s="62" t="str">
        <f t="shared" si="0"/>
        <v>SALAD MIX (12)</v>
      </c>
      <c r="B66" s="62" t="str">
        <f t="shared" si="1"/>
        <v>Fruit &amp; Veg</v>
      </c>
      <c r="C66" s="62" t="str">
        <f t="shared" si="2"/>
        <v>1X12B</v>
      </c>
      <c r="D66" s="65" t="str">
        <f t="shared" si="3"/>
        <v/>
      </c>
      <c r="E66" s="41">
        <v>4</v>
      </c>
      <c r="F66" s="24" t="str">
        <f t="shared" si="5"/>
        <v/>
      </c>
      <c r="G66" s="41"/>
      <c r="H66" s="24" t="str">
        <f t="shared" si="6"/>
        <v/>
      </c>
      <c r="I66" s="41"/>
      <c r="J66" s="24" t="str">
        <f t="shared" si="7"/>
        <v/>
      </c>
      <c r="K66" s="41"/>
      <c r="L66" s="24" t="str">
        <f t="shared" si="8"/>
        <v/>
      </c>
      <c r="M66" s="41"/>
      <c r="N66" s="24" t="str">
        <f t="shared" si="9"/>
        <v/>
      </c>
      <c r="O66" s="76"/>
    </row>
    <row r="67" spans="1:15" ht="18" customHeight="1" x14ac:dyDescent="0.2">
      <c r="A67" s="62" t="str">
        <f t="shared" si="0"/>
        <v>TOMATOES</v>
      </c>
      <c r="B67" s="62" t="str">
        <f t="shared" si="1"/>
        <v>Fruit &amp; Veg</v>
      </c>
      <c r="C67" s="62" t="str">
        <f t="shared" si="2"/>
        <v>6KG</v>
      </c>
      <c r="D67" s="65" t="str">
        <f t="shared" si="3"/>
        <v/>
      </c>
      <c r="E67" s="41">
        <v>35</v>
      </c>
      <c r="F67" s="24" t="str">
        <f t="shared" si="5"/>
        <v/>
      </c>
      <c r="G67" s="41"/>
      <c r="H67" s="24" t="str">
        <f t="shared" si="6"/>
        <v/>
      </c>
      <c r="I67" s="41"/>
      <c r="J67" s="24" t="str">
        <f t="shared" si="7"/>
        <v/>
      </c>
      <c r="K67" s="41"/>
      <c r="L67" s="24" t="str">
        <f t="shared" si="8"/>
        <v/>
      </c>
      <c r="M67" s="41"/>
      <c r="N67" s="24" t="str">
        <f t="shared" si="9"/>
        <v/>
      </c>
      <c r="O67" s="76"/>
    </row>
    <row r="68" spans="1:15" ht="18" customHeight="1" x14ac:dyDescent="0.2">
      <c r="A68" s="62" t="str">
        <f t="shared" si="0"/>
        <v>BUTTER PORTION (100)</v>
      </c>
      <c r="B68" s="62" t="str">
        <f t="shared" si="1"/>
        <v>Dairy</v>
      </c>
      <c r="C68" s="62" t="str">
        <f t="shared" si="2"/>
        <v>BOX</v>
      </c>
      <c r="D68" s="65" t="str">
        <f t="shared" si="3"/>
        <v/>
      </c>
      <c r="E68" s="41">
        <v>10</v>
      </c>
      <c r="F68" s="24" t="str">
        <f t="shared" si="5"/>
        <v/>
      </c>
      <c r="G68" s="41"/>
      <c r="H68" s="24" t="str">
        <f t="shared" si="6"/>
        <v/>
      </c>
      <c r="I68" s="41"/>
      <c r="J68" s="24" t="str">
        <f t="shared" si="7"/>
        <v/>
      </c>
      <c r="K68" s="41"/>
      <c r="L68" s="24" t="str">
        <f t="shared" si="8"/>
        <v/>
      </c>
      <c r="M68" s="41"/>
      <c r="N68" s="24" t="str">
        <f t="shared" si="9"/>
        <v/>
      </c>
      <c r="O68" s="76"/>
    </row>
    <row r="69" spans="1:15" ht="18" customHeight="1" x14ac:dyDescent="0.2">
      <c r="A69" s="62" t="str">
        <f t="shared" si="0"/>
        <v>MOONRAKER BUTTER</v>
      </c>
      <c r="B69" s="62" t="str">
        <f t="shared" si="1"/>
        <v>Dairy</v>
      </c>
      <c r="C69" s="62" t="str">
        <f t="shared" si="2"/>
        <v>EACH</v>
      </c>
      <c r="D69" s="65" t="str">
        <f t="shared" si="3"/>
        <v/>
      </c>
      <c r="E69" s="41">
        <v>0</v>
      </c>
      <c r="F69" s="24" t="str">
        <f t="shared" si="5"/>
        <v/>
      </c>
      <c r="G69" s="41"/>
      <c r="H69" s="24" t="str">
        <f t="shared" si="6"/>
        <v/>
      </c>
      <c r="I69" s="41"/>
      <c r="J69" s="24" t="str">
        <f t="shared" si="7"/>
        <v/>
      </c>
      <c r="K69" s="41"/>
      <c r="L69" s="24" t="str">
        <f t="shared" si="8"/>
        <v/>
      </c>
      <c r="M69" s="41"/>
      <c r="N69" s="24" t="str">
        <f t="shared" si="9"/>
        <v/>
      </c>
      <c r="O69" s="76"/>
    </row>
    <row r="70" spans="1:15" ht="18" customHeight="1" x14ac:dyDescent="0.2">
      <c r="A70" s="62" t="str">
        <f t="shared" ref="A70:A133" si="10">IF(ISBLANK(food_items),"",food_items)</f>
        <v>CHEESE BRIE (4)</v>
      </c>
      <c r="B70" s="62" t="str">
        <f t="shared" ref="B70:B133" si="11">IF(A70="","",INDEX(inventory,MATCH(A70,food_items,0),2))</f>
        <v>Dairy</v>
      </c>
      <c r="C70" s="62" t="str">
        <f t="shared" ref="C70:C133" si="12">IF(A70="","",INDEX(inventory,MATCH(A70,food_items,0),6))</f>
        <v>EACH</v>
      </c>
      <c r="D70" s="65" t="str">
        <f t="shared" ref="D70:D133" si="13">IF(A70="","",INDEX(inventory,MATCH(A70,food_items,0),7))</f>
        <v/>
      </c>
      <c r="E70" s="41">
        <v>2</v>
      </c>
      <c r="F70" s="24" t="str">
        <f t="shared" si="5"/>
        <v/>
      </c>
      <c r="G70" s="41"/>
      <c r="H70" s="24" t="str">
        <f t="shared" si="6"/>
        <v/>
      </c>
      <c r="I70" s="41"/>
      <c r="J70" s="24" t="str">
        <f t="shared" si="7"/>
        <v/>
      </c>
      <c r="K70" s="41"/>
      <c r="L70" s="24" t="str">
        <f t="shared" si="8"/>
        <v/>
      </c>
      <c r="M70" s="41"/>
      <c r="N70" s="24" t="str">
        <f t="shared" ref="N70:N101" si="14">IF(OR(period=4,$D70=""),"",$M70*$D70)</f>
        <v/>
      </c>
      <c r="O70" s="76"/>
    </row>
    <row r="71" spans="1:15" ht="18" customHeight="1" x14ac:dyDescent="0.2">
      <c r="A71" s="62" t="str">
        <f t="shared" si="10"/>
        <v>CHEESE CHEDAR</v>
      </c>
      <c r="B71" s="62" t="str">
        <f t="shared" si="11"/>
        <v>Dairy</v>
      </c>
      <c r="C71" s="62" t="str">
        <f t="shared" si="12"/>
        <v>KG</v>
      </c>
      <c r="D71" s="65" t="str">
        <f t="shared" si="13"/>
        <v/>
      </c>
      <c r="E71" s="41">
        <v>5</v>
      </c>
      <c r="F71" s="24" t="str">
        <f t="shared" ref="F71:F134" si="15">IF($D71="","",$E71*$D71)</f>
        <v/>
      </c>
      <c r="G71" s="41"/>
      <c r="H71" s="24" t="str">
        <f t="shared" ref="H71:H134" si="16">IF($D71="","",$G71*$D71)</f>
        <v/>
      </c>
      <c r="I71" s="41"/>
      <c r="J71" s="24" t="str">
        <f t="shared" ref="J71:J134" si="17">IF($D71="","",$I71*$D71)</f>
        <v/>
      </c>
      <c r="K71" s="41"/>
      <c r="L71" s="24" t="str">
        <f t="shared" ref="L71:L134" si="18">IF($D71="","",$K71*$D71)</f>
        <v/>
      </c>
      <c r="M71" s="41"/>
      <c r="N71" s="24" t="str">
        <f t="shared" si="14"/>
        <v/>
      </c>
      <c r="O71" s="76"/>
    </row>
    <row r="72" spans="1:15" ht="18" customHeight="1" x14ac:dyDescent="0.2">
      <c r="A72" s="62" t="str">
        <f t="shared" si="10"/>
        <v>CHEESE MOZ (10)</v>
      </c>
      <c r="B72" s="62" t="str">
        <f t="shared" si="11"/>
        <v>Dairy</v>
      </c>
      <c r="C72" s="62" t="str">
        <f t="shared" si="12"/>
        <v>1KG</v>
      </c>
      <c r="D72" s="65" t="str">
        <f t="shared" si="13"/>
        <v/>
      </c>
      <c r="E72" s="41">
        <v>9</v>
      </c>
      <c r="F72" s="24" t="str">
        <f t="shared" si="15"/>
        <v/>
      </c>
      <c r="G72" s="41"/>
      <c r="H72" s="24" t="str">
        <f t="shared" si="16"/>
        <v/>
      </c>
      <c r="I72" s="41"/>
      <c r="J72" s="24" t="str">
        <f t="shared" si="17"/>
        <v/>
      </c>
      <c r="K72" s="41"/>
      <c r="L72" s="24" t="str">
        <f t="shared" si="18"/>
        <v/>
      </c>
      <c r="M72" s="41"/>
      <c r="N72" s="24" t="str">
        <f t="shared" si="14"/>
        <v/>
      </c>
      <c r="O72" s="76"/>
    </row>
    <row r="73" spans="1:15" ht="18" customHeight="1" x14ac:dyDescent="0.2">
      <c r="A73" s="62" t="str">
        <f t="shared" si="10"/>
        <v>CHEESE MOZ (12) BALLS MINI</v>
      </c>
      <c r="B73" s="62" t="str">
        <f t="shared" si="11"/>
        <v>Dairy</v>
      </c>
      <c r="C73" s="62" t="str">
        <f t="shared" si="12"/>
        <v>1KG</v>
      </c>
      <c r="D73" s="65" t="str">
        <f t="shared" si="13"/>
        <v/>
      </c>
      <c r="E73" s="41">
        <v>0</v>
      </c>
      <c r="F73" s="24" t="str">
        <f t="shared" si="15"/>
        <v/>
      </c>
      <c r="G73" s="41"/>
      <c r="H73" s="24" t="str">
        <f t="shared" si="16"/>
        <v/>
      </c>
      <c r="I73" s="41"/>
      <c r="J73" s="24" t="str">
        <f t="shared" si="17"/>
        <v/>
      </c>
      <c r="K73" s="41"/>
      <c r="L73" s="24" t="str">
        <f t="shared" si="18"/>
        <v/>
      </c>
      <c r="M73" s="41"/>
      <c r="N73" s="24" t="str">
        <f t="shared" si="14"/>
        <v/>
      </c>
      <c r="O73" s="76"/>
    </row>
    <row r="74" spans="1:15" ht="18" customHeight="1" x14ac:dyDescent="0.2">
      <c r="A74" s="62" t="str">
        <f t="shared" si="10"/>
        <v>CHEESE STILTON</v>
      </c>
      <c r="B74" s="62" t="str">
        <f t="shared" si="11"/>
        <v>Dairy</v>
      </c>
      <c r="C74" s="62" t="str">
        <f t="shared" si="12"/>
        <v>EACH</v>
      </c>
      <c r="D74" s="65" t="str">
        <f t="shared" si="13"/>
        <v/>
      </c>
      <c r="E74" s="41">
        <v>4</v>
      </c>
      <c r="F74" s="24" t="str">
        <f t="shared" si="15"/>
        <v/>
      </c>
      <c r="G74" s="41"/>
      <c r="H74" s="24" t="str">
        <f t="shared" si="16"/>
        <v/>
      </c>
      <c r="I74" s="41"/>
      <c r="J74" s="24" t="str">
        <f t="shared" si="17"/>
        <v/>
      </c>
      <c r="K74" s="41"/>
      <c r="L74" s="24" t="str">
        <f t="shared" si="18"/>
        <v/>
      </c>
      <c r="M74" s="41"/>
      <c r="N74" s="24" t="str">
        <f t="shared" si="14"/>
        <v/>
      </c>
      <c r="O74" s="76"/>
    </row>
    <row r="75" spans="1:15" ht="18" customHeight="1" x14ac:dyDescent="0.2">
      <c r="A75" s="62" t="str">
        <f t="shared" si="10"/>
        <v>CREAM AEROSOL SPRAY</v>
      </c>
      <c r="B75" s="62" t="str">
        <f t="shared" si="11"/>
        <v>Dairy</v>
      </c>
      <c r="C75" s="62" t="str">
        <f t="shared" si="12"/>
        <v>500GM</v>
      </c>
      <c r="D75" s="65" t="str">
        <f t="shared" si="13"/>
        <v/>
      </c>
      <c r="E75" s="41">
        <v>6</v>
      </c>
      <c r="F75" s="24" t="str">
        <f t="shared" si="15"/>
        <v/>
      </c>
      <c r="G75" s="41"/>
      <c r="H75" s="24" t="str">
        <f t="shared" si="16"/>
        <v/>
      </c>
      <c r="I75" s="41"/>
      <c r="J75" s="24" t="str">
        <f t="shared" si="17"/>
        <v/>
      </c>
      <c r="K75" s="41"/>
      <c r="L75" s="24" t="str">
        <f t="shared" si="18"/>
        <v/>
      </c>
      <c r="M75" s="41"/>
      <c r="N75" s="24" t="str">
        <f t="shared" si="14"/>
        <v/>
      </c>
      <c r="O75" s="76"/>
    </row>
    <row r="76" spans="1:15" ht="18" customHeight="1" x14ac:dyDescent="0.2">
      <c r="A76" s="62" t="str">
        <f t="shared" si="10"/>
        <v>CREAM WIPPING</v>
      </c>
      <c r="B76" s="62" t="str">
        <f t="shared" si="11"/>
        <v>Dairy</v>
      </c>
      <c r="C76" s="62" t="str">
        <f t="shared" si="12"/>
        <v>LTR</v>
      </c>
      <c r="D76" s="65" t="str">
        <f t="shared" si="13"/>
        <v/>
      </c>
      <c r="E76" s="41">
        <v>5</v>
      </c>
      <c r="F76" s="24" t="str">
        <f t="shared" si="15"/>
        <v/>
      </c>
      <c r="G76" s="41"/>
      <c r="H76" s="24" t="str">
        <f t="shared" si="16"/>
        <v/>
      </c>
      <c r="I76" s="41"/>
      <c r="J76" s="24" t="str">
        <f t="shared" si="17"/>
        <v/>
      </c>
      <c r="K76" s="41"/>
      <c r="L76" s="24" t="str">
        <f t="shared" si="18"/>
        <v/>
      </c>
      <c r="M76" s="41"/>
      <c r="N76" s="24" t="str">
        <f t="shared" si="14"/>
        <v/>
      </c>
      <c r="O76" s="76"/>
    </row>
    <row r="77" spans="1:15" ht="18" customHeight="1" x14ac:dyDescent="0.2">
      <c r="A77" s="62" t="str">
        <f t="shared" si="10"/>
        <v>EGGS (15)</v>
      </c>
      <c r="B77" s="62" t="str">
        <f t="shared" si="11"/>
        <v>Dairy</v>
      </c>
      <c r="C77" s="62" t="str">
        <f t="shared" si="12"/>
        <v>DOZEN</v>
      </c>
      <c r="D77" s="65" t="str">
        <f t="shared" si="13"/>
        <v/>
      </c>
      <c r="E77" s="41">
        <v>14.5</v>
      </c>
      <c r="F77" s="24" t="str">
        <f t="shared" si="15"/>
        <v/>
      </c>
      <c r="G77" s="41"/>
      <c r="H77" s="24" t="str">
        <f t="shared" si="16"/>
        <v/>
      </c>
      <c r="I77" s="41"/>
      <c r="J77" s="24" t="str">
        <f t="shared" si="17"/>
        <v/>
      </c>
      <c r="K77" s="41"/>
      <c r="L77" s="24" t="str">
        <f t="shared" si="18"/>
        <v/>
      </c>
      <c r="M77" s="41"/>
      <c r="N77" s="24" t="str">
        <f t="shared" si="14"/>
        <v/>
      </c>
      <c r="O77" s="76"/>
    </row>
    <row r="78" spans="1:15" ht="18" customHeight="1" x14ac:dyDescent="0.2">
      <c r="A78" s="62" t="str">
        <f t="shared" si="10"/>
        <v>EGGS LIQUID (12)</v>
      </c>
      <c r="B78" s="62" t="str">
        <f t="shared" si="11"/>
        <v>Dairy</v>
      </c>
      <c r="C78" s="62" t="str">
        <f t="shared" si="12"/>
        <v>KILO</v>
      </c>
      <c r="D78" s="65" t="str">
        <f t="shared" si="13"/>
        <v/>
      </c>
      <c r="E78" s="41">
        <v>33</v>
      </c>
      <c r="F78" s="24" t="str">
        <f t="shared" si="15"/>
        <v/>
      </c>
      <c r="G78" s="41"/>
      <c r="H78" s="24" t="str">
        <f t="shared" si="16"/>
        <v/>
      </c>
      <c r="I78" s="41"/>
      <c r="J78" s="24" t="str">
        <f t="shared" si="17"/>
        <v/>
      </c>
      <c r="K78" s="41"/>
      <c r="L78" s="24" t="str">
        <f t="shared" si="18"/>
        <v/>
      </c>
      <c r="M78" s="41"/>
      <c r="N78" s="24" t="str">
        <f t="shared" si="14"/>
        <v/>
      </c>
      <c r="O78" s="76"/>
    </row>
    <row r="79" spans="1:15" ht="18" customHeight="1" x14ac:dyDescent="0.2">
      <c r="A79" s="62" t="str">
        <f t="shared" si="10"/>
        <v>MILK SEMI SKIMMED/FULL</v>
      </c>
      <c r="B79" s="62" t="str">
        <f t="shared" si="11"/>
        <v>Dairy</v>
      </c>
      <c r="C79" s="62" t="str">
        <f t="shared" si="12"/>
        <v>4 PT</v>
      </c>
      <c r="D79" s="65" t="str">
        <f t="shared" si="13"/>
        <v/>
      </c>
      <c r="E79" s="41">
        <v>25.5</v>
      </c>
      <c r="F79" s="24" t="str">
        <f t="shared" si="15"/>
        <v/>
      </c>
      <c r="G79" s="41"/>
      <c r="H79" s="24" t="str">
        <f t="shared" si="16"/>
        <v/>
      </c>
      <c r="I79" s="41"/>
      <c r="J79" s="24" t="str">
        <f t="shared" si="17"/>
        <v/>
      </c>
      <c r="K79" s="41"/>
      <c r="L79" s="24" t="str">
        <f t="shared" si="18"/>
        <v/>
      </c>
      <c r="M79" s="41"/>
      <c r="N79" s="24" t="str">
        <f t="shared" si="14"/>
        <v/>
      </c>
      <c r="O79" s="76"/>
    </row>
    <row r="80" spans="1:15" ht="18" customHeight="1" x14ac:dyDescent="0.2">
      <c r="A80" s="62" t="str">
        <f t="shared" si="10"/>
        <v>SOUR CREAM</v>
      </c>
      <c r="B80" s="62" t="str">
        <f t="shared" si="11"/>
        <v>Dairy</v>
      </c>
      <c r="C80" s="62" t="str">
        <f t="shared" si="12"/>
        <v>5LTR</v>
      </c>
      <c r="D80" s="65" t="str">
        <f t="shared" si="13"/>
        <v/>
      </c>
      <c r="E80" s="41">
        <v>1</v>
      </c>
      <c r="F80" s="24" t="str">
        <f t="shared" si="15"/>
        <v/>
      </c>
      <c r="G80" s="41"/>
      <c r="H80" s="24" t="str">
        <f t="shared" si="16"/>
        <v/>
      </c>
      <c r="I80" s="41"/>
      <c r="J80" s="24" t="str">
        <f t="shared" si="17"/>
        <v/>
      </c>
      <c r="K80" s="41"/>
      <c r="L80" s="24" t="str">
        <f t="shared" si="18"/>
        <v/>
      </c>
      <c r="M80" s="41"/>
      <c r="N80" s="24" t="str">
        <f t="shared" si="14"/>
        <v/>
      </c>
      <c r="O80" s="76"/>
    </row>
    <row r="81" spans="1:15" ht="18" customHeight="1" x14ac:dyDescent="0.2">
      <c r="A81" s="62" t="str">
        <f t="shared" si="10"/>
        <v>SUNFLOWER PORTIONS (100)</v>
      </c>
      <c r="B81" s="62" t="str">
        <f t="shared" si="11"/>
        <v>Dairy</v>
      </c>
      <c r="C81" s="62" t="str">
        <f t="shared" si="12"/>
        <v>BOX</v>
      </c>
      <c r="D81" s="65" t="str">
        <f t="shared" si="13"/>
        <v/>
      </c>
      <c r="E81" s="41">
        <v>5</v>
      </c>
      <c r="F81" s="24" t="str">
        <f t="shared" si="15"/>
        <v/>
      </c>
      <c r="G81" s="41"/>
      <c r="H81" s="24" t="str">
        <f t="shared" si="16"/>
        <v/>
      </c>
      <c r="I81" s="41"/>
      <c r="J81" s="24" t="str">
        <f t="shared" si="17"/>
        <v/>
      </c>
      <c r="K81" s="41"/>
      <c r="L81" s="24" t="str">
        <f t="shared" si="18"/>
        <v/>
      </c>
      <c r="M81" s="41"/>
      <c r="N81" s="24" t="str">
        <f t="shared" si="14"/>
        <v/>
      </c>
      <c r="O81" s="76"/>
    </row>
    <row r="82" spans="1:15" ht="18" customHeight="1" x14ac:dyDescent="0.2">
      <c r="A82" s="62" t="str">
        <f t="shared" si="10"/>
        <v>YOGHURT ALL</v>
      </c>
      <c r="B82" s="62" t="str">
        <f t="shared" si="11"/>
        <v>Dairy</v>
      </c>
      <c r="C82" s="62" t="str">
        <f t="shared" si="12"/>
        <v>EACH</v>
      </c>
      <c r="D82" s="65" t="str">
        <f t="shared" si="13"/>
        <v/>
      </c>
      <c r="E82" s="41">
        <v>214</v>
      </c>
      <c r="F82" s="24" t="str">
        <f t="shared" si="15"/>
        <v/>
      </c>
      <c r="G82" s="41"/>
      <c r="H82" s="24" t="str">
        <f t="shared" si="16"/>
        <v/>
      </c>
      <c r="I82" s="41"/>
      <c r="J82" s="24" t="str">
        <f t="shared" si="17"/>
        <v/>
      </c>
      <c r="K82" s="41"/>
      <c r="L82" s="24" t="str">
        <f t="shared" si="18"/>
        <v/>
      </c>
      <c r="M82" s="41"/>
      <c r="N82" s="24" t="str">
        <f t="shared" si="14"/>
        <v/>
      </c>
      <c r="O82" s="76"/>
    </row>
    <row r="83" spans="1:15" ht="18" customHeight="1" x14ac:dyDescent="0.2">
      <c r="A83" s="62" t="str">
        <f t="shared" si="10"/>
        <v>YOGHURT&amp;CUCUMBER DIP 1KG</v>
      </c>
      <c r="B83" s="62" t="str">
        <f t="shared" si="11"/>
        <v>Dairy</v>
      </c>
      <c r="C83" s="62" t="str">
        <f t="shared" si="12"/>
        <v>1KG</v>
      </c>
      <c r="D83" s="65" t="str">
        <f t="shared" si="13"/>
        <v/>
      </c>
      <c r="E83" s="41">
        <v>1</v>
      </c>
      <c r="F83" s="24" t="str">
        <f t="shared" si="15"/>
        <v/>
      </c>
      <c r="G83" s="41"/>
      <c r="H83" s="24" t="str">
        <f t="shared" si="16"/>
        <v/>
      </c>
      <c r="I83" s="41"/>
      <c r="J83" s="24" t="str">
        <f t="shared" si="17"/>
        <v/>
      </c>
      <c r="K83" s="41"/>
      <c r="L83" s="24" t="str">
        <f t="shared" si="18"/>
        <v/>
      </c>
      <c r="M83" s="41"/>
      <c r="N83" s="24" t="str">
        <f t="shared" si="14"/>
        <v/>
      </c>
      <c r="O83" s="76"/>
    </row>
    <row r="84" spans="1:15" ht="18" customHeight="1" x14ac:dyDescent="0.2">
      <c r="A84" s="62" t="str">
        <f t="shared" si="10"/>
        <v>BAGUETTE TEAR/SHARE WHITE</v>
      </c>
      <c r="B84" s="62" t="str">
        <f t="shared" si="11"/>
        <v>Bakery</v>
      </c>
      <c r="C84" s="62" t="str">
        <f t="shared" si="12"/>
        <v>EACH</v>
      </c>
      <c r="D84" s="65" t="str">
        <f t="shared" si="13"/>
        <v/>
      </c>
      <c r="E84" s="41">
        <v>15</v>
      </c>
      <c r="F84" s="24" t="str">
        <f t="shared" si="15"/>
        <v/>
      </c>
      <c r="G84" s="41"/>
      <c r="H84" s="24" t="str">
        <f t="shared" si="16"/>
        <v/>
      </c>
      <c r="I84" s="41"/>
      <c r="J84" s="24" t="str">
        <f t="shared" si="17"/>
        <v/>
      </c>
      <c r="K84" s="41"/>
      <c r="L84" s="24" t="str">
        <f t="shared" si="18"/>
        <v/>
      </c>
      <c r="M84" s="41"/>
      <c r="N84" s="24" t="str">
        <f t="shared" si="14"/>
        <v/>
      </c>
      <c r="O84" s="76"/>
    </row>
    <row r="85" spans="1:15" ht="18" customHeight="1" x14ac:dyDescent="0.2">
      <c r="A85" s="62" t="str">
        <f t="shared" si="10"/>
        <v>BLOOMER BREAD (6)</v>
      </c>
      <c r="B85" s="62" t="str">
        <f t="shared" si="11"/>
        <v>Bakery</v>
      </c>
      <c r="C85" s="62" t="str">
        <f t="shared" si="12"/>
        <v>EACH</v>
      </c>
      <c r="D85" s="65" t="str">
        <f t="shared" si="13"/>
        <v/>
      </c>
      <c r="E85" s="41">
        <v>55</v>
      </c>
      <c r="F85" s="24" t="str">
        <f t="shared" si="15"/>
        <v/>
      </c>
      <c r="G85" s="41"/>
      <c r="H85" s="24" t="str">
        <f t="shared" si="16"/>
        <v/>
      </c>
      <c r="I85" s="41"/>
      <c r="J85" s="24" t="str">
        <f t="shared" si="17"/>
        <v/>
      </c>
      <c r="K85" s="41"/>
      <c r="L85" s="24" t="str">
        <f t="shared" si="18"/>
        <v/>
      </c>
      <c r="M85" s="41"/>
      <c r="N85" s="24" t="str">
        <f t="shared" si="14"/>
        <v/>
      </c>
      <c r="O85" s="76"/>
    </row>
    <row r="86" spans="1:15" ht="18" customHeight="1" x14ac:dyDescent="0.2">
      <c r="A86" s="62" t="str">
        <f t="shared" si="10"/>
        <v>BREAD LOAF</v>
      </c>
      <c r="B86" s="62" t="str">
        <f t="shared" si="11"/>
        <v>Bakery</v>
      </c>
      <c r="C86" s="62" t="str">
        <f t="shared" si="12"/>
        <v>EACH</v>
      </c>
      <c r="D86" s="65" t="str">
        <f t="shared" si="13"/>
        <v/>
      </c>
      <c r="E86" s="41">
        <v>44</v>
      </c>
      <c r="F86" s="24" t="str">
        <f t="shared" si="15"/>
        <v/>
      </c>
      <c r="G86" s="41"/>
      <c r="H86" s="24" t="str">
        <f t="shared" si="16"/>
        <v/>
      </c>
      <c r="I86" s="41"/>
      <c r="J86" s="24" t="str">
        <f t="shared" si="17"/>
        <v/>
      </c>
      <c r="K86" s="41"/>
      <c r="L86" s="24" t="str">
        <f t="shared" si="18"/>
        <v/>
      </c>
      <c r="M86" s="41"/>
      <c r="N86" s="24" t="str">
        <f t="shared" si="14"/>
        <v/>
      </c>
      <c r="O86" s="76"/>
    </row>
    <row r="87" spans="1:15" ht="18" customHeight="1" x14ac:dyDescent="0.2">
      <c r="A87" s="62" t="str">
        <f t="shared" si="10"/>
        <v>CROISSANTS (32)</v>
      </c>
      <c r="B87" s="62" t="str">
        <f t="shared" si="11"/>
        <v>Bakery</v>
      </c>
      <c r="C87" s="62" t="str">
        <f t="shared" si="12"/>
        <v>BOX</v>
      </c>
      <c r="D87" s="65" t="str">
        <f t="shared" si="13"/>
        <v/>
      </c>
      <c r="E87" s="41">
        <v>68</v>
      </c>
      <c r="F87" s="24" t="str">
        <f t="shared" si="15"/>
        <v/>
      </c>
      <c r="G87" s="41"/>
      <c r="H87" s="24" t="str">
        <f t="shared" si="16"/>
        <v/>
      </c>
      <c r="I87" s="41"/>
      <c r="J87" s="24" t="str">
        <f t="shared" si="17"/>
        <v/>
      </c>
      <c r="K87" s="41"/>
      <c r="L87" s="24" t="str">
        <f t="shared" si="18"/>
        <v/>
      </c>
      <c r="M87" s="41"/>
      <c r="N87" s="24" t="str">
        <f t="shared" si="14"/>
        <v/>
      </c>
      <c r="O87" s="76"/>
    </row>
    <row r="88" spans="1:15" ht="18" customHeight="1" x14ac:dyDescent="0.2">
      <c r="A88" s="62" t="str">
        <f t="shared" si="10"/>
        <v>GARLIC BREAD SLICES (300)</v>
      </c>
      <c r="B88" s="62" t="str">
        <f t="shared" si="11"/>
        <v>Bakery</v>
      </c>
      <c r="C88" s="62" t="str">
        <f t="shared" si="12"/>
        <v>BOX</v>
      </c>
      <c r="D88" s="65" t="str">
        <f t="shared" si="13"/>
        <v/>
      </c>
      <c r="E88" s="41">
        <v>0.2</v>
      </c>
      <c r="F88" s="24" t="str">
        <f t="shared" si="15"/>
        <v/>
      </c>
      <c r="G88" s="41"/>
      <c r="H88" s="24" t="str">
        <f t="shared" si="16"/>
        <v/>
      </c>
      <c r="I88" s="41"/>
      <c r="J88" s="24" t="str">
        <f t="shared" si="17"/>
        <v/>
      </c>
      <c r="K88" s="41"/>
      <c r="L88" s="24" t="str">
        <f t="shared" si="18"/>
        <v/>
      </c>
      <c r="M88" s="41"/>
      <c r="N88" s="24" t="str">
        <f t="shared" si="14"/>
        <v/>
      </c>
      <c r="O88" s="76"/>
    </row>
    <row r="89" spans="1:15" ht="18" customHeight="1" x14ac:dyDescent="0.2">
      <c r="A89" s="62" t="str">
        <f t="shared" si="10"/>
        <v>MINI MUFFINS</v>
      </c>
      <c r="B89" s="62" t="str">
        <f t="shared" si="11"/>
        <v>Bakery</v>
      </c>
      <c r="C89" s="62" t="str">
        <f t="shared" si="12"/>
        <v>BOX</v>
      </c>
      <c r="D89" s="65" t="str">
        <f t="shared" si="13"/>
        <v/>
      </c>
      <c r="E89" s="41">
        <v>256</v>
      </c>
      <c r="F89" s="24" t="str">
        <f t="shared" si="15"/>
        <v/>
      </c>
      <c r="G89" s="41"/>
      <c r="H89" s="24" t="str">
        <f t="shared" si="16"/>
        <v/>
      </c>
      <c r="I89" s="41"/>
      <c r="J89" s="24" t="str">
        <f t="shared" si="17"/>
        <v/>
      </c>
      <c r="K89" s="41"/>
      <c r="L89" s="24" t="str">
        <f t="shared" si="18"/>
        <v/>
      </c>
      <c r="M89" s="41"/>
      <c r="N89" s="24" t="str">
        <f t="shared" si="14"/>
        <v/>
      </c>
      <c r="O89" s="76"/>
    </row>
    <row r="90" spans="1:15" ht="18" customHeight="1" x14ac:dyDescent="0.2">
      <c r="A90" s="62" t="str">
        <f t="shared" si="10"/>
        <v xml:space="preserve">NAAN PLAIN </v>
      </c>
      <c r="B90" s="62" t="str">
        <f t="shared" si="11"/>
        <v>Bakery</v>
      </c>
      <c r="C90" s="62" t="str">
        <f t="shared" si="12"/>
        <v>BOX</v>
      </c>
      <c r="D90" s="65" t="str">
        <f t="shared" si="13"/>
        <v/>
      </c>
      <c r="E90" s="41">
        <v>112</v>
      </c>
      <c r="F90" s="24" t="str">
        <f t="shared" si="15"/>
        <v/>
      </c>
      <c r="G90" s="41"/>
      <c r="H90" s="24" t="str">
        <f t="shared" si="16"/>
        <v/>
      </c>
      <c r="I90" s="41"/>
      <c r="J90" s="24" t="str">
        <f t="shared" si="17"/>
        <v/>
      </c>
      <c r="K90" s="41"/>
      <c r="L90" s="24" t="str">
        <f t="shared" si="18"/>
        <v/>
      </c>
      <c r="M90" s="41"/>
      <c r="N90" s="24" t="str">
        <f t="shared" si="14"/>
        <v/>
      </c>
      <c r="O90" s="76"/>
    </row>
    <row r="91" spans="1:15" ht="18" customHeight="1" x14ac:dyDescent="0.2">
      <c r="A91" s="62" t="str">
        <f t="shared" si="10"/>
        <v>TORTILLAS 6INCH</v>
      </c>
      <c r="B91" s="62" t="str">
        <f t="shared" si="11"/>
        <v>Bakery</v>
      </c>
      <c r="C91" s="62" t="str">
        <f t="shared" si="12"/>
        <v>PACK</v>
      </c>
      <c r="D91" s="65" t="str">
        <f t="shared" si="13"/>
        <v/>
      </c>
      <c r="E91" s="41">
        <v>10</v>
      </c>
      <c r="F91" s="24" t="str">
        <f t="shared" si="15"/>
        <v/>
      </c>
      <c r="G91" s="41"/>
      <c r="H91" s="24" t="str">
        <f t="shared" si="16"/>
        <v/>
      </c>
      <c r="I91" s="41"/>
      <c r="J91" s="24" t="str">
        <f t="shared" si="17"/>
        <v/>
      </c>
      <c r="K91" s="41"/>
      <c r="L91" s="24" t="str">
        <f t="shared" si="18"/>
        <v/>
      </c>
      <c r="M91" s="41"/>
      <c r="N91" s="24" t="str">
        <f t="shared" si="14"/>
        <v/>
      </c>
      <c r="O91" s="76"/>
    </row>
    <row r="92" spans="1:15" ht="18" customHeight="1" x14ac:dyDescent="0.2">
      <c r="A92" s="62" t="str">
        <f t="shared" si="10"/>
        <v>GARLIC GRANULES</v>
      </c>
      <c r="B92" s="62" t="str">
        <f t="shared" si="11"/>
        <v>Herbs &amp; Spices</v>
      </c>
      <c r="C92" s="62" t="str">
        <f t="shared" si="12"/>
        <v>TUB</v>
      </c>
      <c r="D92" s="65" t="str">
        <f t="shared" si="13"/>
        <v/>
      </c>
      <c r="E92" s="41">
        <v>0.4</v>
      </c>
      <c r="F92" s="24" t="str">
        <f t="shared" si="15"/>
        <v/>
      </c>
      <c r="G92" s="41"/>
      <c r="H92" s="24" t="str">
        <f t="shared" si="16"/>
        <v/>
      </c>
      <c r="I92" s="41"/>
      <c r="J92" s="24" t="str">
        <f t="shared" si="17"/>
        <v/>
      </c>
      <c r="K92" s="41"/>
      <c r="L92" s="24" t="str">
        <f t="shared" si="18"/>
        <v/>
      </c>
      <c r="M92" s="41"/>
      <c r="N92" s="24" t="str">
        <f t="shared" si="14"/>
        <v/>
      </c>
      <c r="O92" s="76"/>
    </row>
    <row r="93" spans="1:15" ht="18" customHeight="1" x14ac:dyDescent="0.2">
      <c r="A93" s="62" t="str">
        <f t="shared" si="10"/>
        <v>MOROCAN SEASONING</v>
      </c>
      <c r="B93" s="62" t="str">
        <f t="shared" si="11"/>
        <v>Herbs &amp; Spices</v>
      </c>
      <c r="C93" s="62" t="str">
        <f t="shared" si="12"/>
        <v>350G</v>
      </c>
      <c r="D93" s="65" t="str">
        <f t="shared" si="13"/>
        <v/>
      </c>
      <c r="E93" s="41">
        <v>9.1999999999999993</v>
      </c>
      <c r="F93" s="24" t="str">
        <f t="shared" si="15"/>
        <v/>
      </c>
      <c r="G93" s="41"/>
      <c r="H93" s="24" t="str">
        <f t="shared" si="16"/>
        <v/>
      </c>
      <c r="I93" s="41"/>
      <c r="J93" s="24" t="str">
        <f t="shared" si="17"/>
        <v/>
      </c>
      <c r="K93" s="41"/>
      <c r="L93" s="24" t="str">
        <f t="shared" si="18"/>
        <v/>
      </c>
      <c r="M93" s="41"/>
      <c r="N93" s="24" t="str">
        <f t="shared" si="14"/>
        <v/>
      </c>
      <c r="O93" s="76"/>
    </row>
    <row r="94" spans="1:15" ht="18" customHeight="1" x14ac:dyDescent="0.2">
      <c r="A94" s="62" t="str">
        <f t="shared" si="10"/>
        <v>PEPPER GROUNDS BLACK</v>
      </c>
      <c r="B94" s="62" t="str">
        <f t="shared" si="11"/>
        <v>Herbs &amp; Spices</v>
      </c>
      <c r="C94" s="62" t="str">
        <f t="shared" si="12"/>
        <v>400G</v>
      </c>
      <c r="D94" s="65" t="str">
        <f t="shared" si="13"/>
        <v/>
      </c>
      <c r="E94" s="41">
        <v>7</v>
      </c>
      <c r="F94" s="24" t="str">
        <f t="shared" si="15"/>
        <v/>
      </c>
      <c r="G94" s="41"/>
      <c r="H94" s="24" t="str">
        <f t="shared" si="16"/>
        <v/>
      </c>
      <c r="I94" s="41"/>
      <c r="J94" s="24" t="str">
        <f t="shared" si="17"/>
        <v/>
      </c>
      <c r="K94" s="41"/>
      <c r="L94" s="24" t="str">
        <f t="shared" si="18"/>
        <v/>
      </c>
      <c r="M94" s="41"/>
      <c r="N94" s="24" t="str">
        <f t="shared" si="14"/>
        <v/>
      </c>
      <c r="O94" s="76"/>
    </row>
    <row r="95" spans="1:15" ht="18" customHeight="1" x14ac:dyDescent="0.2">
      <c r="A95" s="62" t="str">
        <f t="shared" si="10"/>
        <v>PEPPER GROUNDS WHITE</v>
      </c>
      <c r="B95" s="62" t="str">
        <f t="shared" si="11"/>
        <v>Herbs &amp; Spices</v>
      </c>
      <c r="C95" s="62" t="str">
        <f t="shared" si="12"/>
        <v>400G</v>
      </c>
      <c r="D95" s="65" t="str">
        <f t="shared" si="13"/>
        <v/>
      </c>
      <c r="E95" s="41">
        <v>6</v>
      </c>
      <c r="F95" s="24" t="str">
        <f t="shared" si="15"/>
        <v/>
      </c>
      <c r="G95" s="41"/>
      <c r="H95" s="24" t="str">
        <f t="shared" si="16"/>
        <v/>
      </c>
      <c r="I95" s="41"/>
      <c r="J95" s="24" t="str">
        <f t="shared" si="17"/>
        <v/>
      </c>
      <c r="K95" s="41"/>
      <c r="L95" s="24" t="str">
        <f t="shared" si="18"/>
        <v/>
      </c>
      <c r="M95" s="41"/>
      <c r="N95" s="24" t="str">
        <f t="shared" si="14"/>
        <v/>
      </c>
      <c r="O95" s="76"/>
    </row>
    <row r="96" spans="1:15" ht="18" customHeight="1" x14ac:dyDescent="0.2">
      <c r="A96" s="62" t="str">
        <f t="shared" si="10"/>
        <v>PEPPERCORNS WHOLE</v>
      </c>
      <c r="B96" s="62" t="str">
        <f t="shared" si="11"/>
        <v>Herbs &amp; Spices</v>
      </c>
      <c r="C96" s="62" t="str">
        <f t="shared" si="12"/>
        <v>460G</v>
      </c>
      <c r="D96" s="65" t="str">
        <f t="shared" si="13"/>
        <v/>
      </c>
      <c r="E96" s="41">
        <v>0.2</v>
      </c>
      <c r="F96" s="24" t="str">
        <f t="shared" si="15"/>
        <v/>
      </c>
      <c r="G96" s="41"/>
      <c r="H96" s="24" t="str">
        <f t="shared" si="16"/>
        <v/>
      </c>
      <c r="I96" s="41"/>
      <c r="J96" s="24" t="str">
        <f t="shared" si="17"/>
        <v/>
      </c>
      <c r="K96" s="41"/>
      <c r="L96" s="24" t="str">
        <f t="shared" si="18"/>
        <v/>
      </c>
      <c r="M96" s="41"/>
      <c r="N96" s="24" t="str">
        <f t="shared" si="14"/>
        <v/>
      </c>
      <c r="O96" s="76"/>
    </row>
    <row r="97" spans="1:15" ht="18" customHeight="1" x14ac:dyDescent="0.2">
      <c r="A97" s="62" t="str">
        <f t="shared" si="10"/>
        <v>SALT TABLE</v>
      </c>
      <c r="B97" s="62" t="str">
        <f t="shared" si="11"/>
        <v>Herbs &amp; Spices</v>
      </c>
      <c r="C97" s="62" t="str">
        <f t="shared" si="12"/>
        <v>6KG</v>
      </c>
      <c r="D97" s="65" t="str">
        <f t="shared" si="13"/>
        <v/>
      </c>
      <c r="E97" s="41">
        <v>2</v>
      </c>
      <c r="F97" s="24" t="str">
        <f t="shared" si="15"/>
        <v/>
      </c>
      <c r="G97" s="41"/>
      <c r="H97" s="24" t="str">
        <f t="shared" si="16"/>
        <v/>
      </c>
      <c r="I97" s="41"/>
      <c r="J97" s="24" t="str">
        <f t="shared" si="17"/>
        <v/>
      </c>
      <c r="K97" s="41"/>
      <c r="L97" s="24" t="str">
        <f t="shared" si="18"/>
        <v/>
      </c>
      <c r="M97" s="41"/>
      <c r="N97" s="24" t="str">
        <f t="shared" si="14"/>
        <v/>
      </c>
      <c r="O97" s="76"/>
    </row>
    <row r="98" spans="1:15" ht="18" customHeight="1" x14ac:dyDescent="0.2">
      <c r="A98" s="62" t="str">
        <f t="shared" si="10"/>
        <v>THAI SEASONING</v>
      </c>
      <c r="B98" s="62" t="str">
        <f t="shared" si="11"/>
        <v>Herbs &amp; Spices</v>
      </c>
      <c r="C98" s="62" t="str">
        <f t="shared" si="12"/>
        <v>345GRM</v>
      </c>
      <c r="D98" s="65" t="str">
        <f t="shared" si="13"/>
        <v/>
      </c>
      <c r="E98" s="41">
        <v>7</v>
      </c>
      <c r="F98" s="24" t="str">
        <f t="shared" si="15"/>
        <v/>
      </c>
      <c r="G98" s="41"/>
      <c r="H98" s="24" t="str">
        <f t="shared" si="16"/>
        <v/>
      </c>
      <c r="I98" s="41"/>
      <c r="J98" s="24" t="str">
        <f t="shared" si="17"/>
        <v/>
      </c>
      <c r="K98" s="41"/>
      <c r="L98" s="24" t="str">
        <f t="shared" si="18"/>
        <v/>
      </c>
      <c r="M98" s="41"/>
      <c r="N98" s="24" t="str">
        <f t="shared" si="14"/>
        <v/>
      </c>
      <c r="O98" s="76"/>
    </row>
    <row r="99" spans="1:15" ht="18" customHeight="1" x14ac:dyDescent="0.2">
      <c r="A99" s="62" t="str">
        <f t="shared" si="10"/>
        <v>AMB. APPLE SAUCE</v>
      </c>
      <c r="B99" s="62" t="str">
        <f t="shared" si="11"/>
        <v>Sauces &amp; Dressings</v>
      </c>
      <c r="C99" s="62" t="str">
        <f t="shared" si="12"/>
        <v>2.5LT</v>
      </c>
      <c r="D99" s="65" t="str">
        <f t="shared" si="13"/>
        <v/>
      </c>
      <c r="E99" s="41">
        <v>3</v>
      </c>
      <c r="F99" s="24" t="str">
        <f t="shared" si="15"/>
        <v/>
      </c>
      <c r="G99" s="41"/>
      <c r="H99" s="24" t="str">
        <f t="shared" si="16"/>
        <v/>
      </c>
      <c r="I99" s="41"/>
      <c r="J99" s="24" t="str">
        <f t="shared" si="17"/>
        <v/>
      </c>
      <c r="K99" s="41"/>
      <c r="L99" s="24" t="str">
        <f t="shared" si="18"/>
        <v/>
      </c>
      <c r="M99" s="41"/>
      <c r="N99" s="24" t="str">
        <f t="shared" si="14"/>
        <v/>
      </c>
      <c r="O99" s="76"/>
    </row>
    <row r="100" spans="1:15" ht="18" customHeight="1" x14ac:dyDescent="0.2">
      <c r="A100" s="62" t="str">
        <f t="shared" si="10"/>
        <v>AMB. B-B-Q SAUCE (2)</v>
      </c>
      <c r="B100" s="62" t="str">
        <f t="shared" si="11"/>
        <v>Sauces &amp; Dressings</v>
      </c>
      <c r="C100" s="62" t="str">
        <f t="shared" si="12"/>
        <v>2.5LT</v>
      </c>
      <c r="D100" s="65" t="str">
        <f t="shared" si="13"/>
        <v/>
      </c>
      <c r="E100" s="41">
        <v>1</v>
      </c>
      <c r="F100" s="24" t="str">
        <f t="shared" si="15"/>
        <v/>
      </c>
      <c r="G100" s="41"/>
      <c r="H100" s="24" t="str">
        <f t="shared" si="16"/>
        <v/>
      </c>
      <c r="I100" s="41"/>
      <c r="J100" s="24" t="str">
        <f t="shared" si="17"/>
        <v/>
      </c>
      <c r="K100" s="41"/>
      <c r="L100" s="24" t="str">
        <f t="shared" si="18"/>
        <v/>
      </c>
      <c r="M100" s="41"/>
      <c r="N100" s="24" t="str">
        <f t="shared" si="14"/>
        <v/>
      </c>
      <c r="O100" s="76"/>
    </row>
    <row r="101" spans="1:15" ht="18" customHeight="1" x14ac:dyDescent="0.2">
      <c r="A101" s="62" t="str">
        <f t="shared" si="10"/>
        <v>AMB. BROWN SAUCE (2)</v>
      </c>
      <c r="B101" s="62" t="str">
        <f t="shared" si="11"/>
        <v>Sauces &amp; Dressings</v>
      </c>
      <c r="C101" s="62" t="str">
        <f t="shared" si="12"/>
        <v>2.38KG</v>
      </c>
      <c r="D101" s="65" t="str">
        <f t="shared" si="13"/>
        <v/>
      </c>
      <c r="E101" s="41">
        <v>1.7</v>
      </c>
      <c r="F101" s="24" t="str">
        <f t="shared" si="15"/>
        <v/>
      </c>
      <c r="G101" s="41"/>
      <c r="H101" s="24" t="str">
        <f t="shared" si="16"/>
        <v/>
      </c>
      <c r="I101" s="41"/>
      <c r="J101" s="24" t="str">
        <f t="shared" si="17"/>
        <v/>
      </c>
      <c r="K101" s="41"/>
      <c r="L101" s="24" t="str">
        <f t="shared" si="18"/>
        <v/>
      </c>
      <c r="M101" s="41"/>
      <c r="N101" s="24" t="str">
        <f t="shared" si="14"/>
        <v/>
      </c>
      <c r="O101" s="76"/>
    </row>
    <row r="102" spans="1:15" ht="18" customHeight="1" x14ac:dyDescent="0.2">
      <c r="A102" s="62" t="str">
        <f t="shared" si="10"/>
        <v>AMB. CEASAR DRESSING</v>
      </c>
      <c r="B102" s="62" t="str">
        <f t="shared" si="11"/>
        <v>Sauces &amp; Dressings</v>
      </c>
      <c r="C102" s="62" t="str">
        <f t="shared" si="12"/>
        <v>2.5LT</v>
      </c>
      <c r="D102" s="65" t="str">
        <f t="shared" si="13"/>
        <v/>
      </c>
      <c r="E102" s="41">
        <v>1</v>
      </c>
      <c r="F102" s="24" t="str">
        <f t="shared" si="15"/>
        <v/>
      </c>
      <c r="G102" s="41"/>
      <c r="H102" s="24" t="str">
        <f t="shared" si="16"/>
        <v/>
      </c>
      <c r="I102" s="41"/>
      <c r="J102" s="24" t="str">
        <f t="shared" si="17"/>
        <v/>
      </c>
      <c r="K102" s="41"/>
      <c r="L102" s="24" t="str">
        <f t="shared" si="18"/>
        <v/>
      </c>
      <c r="M102" s="41"/>
      <c r="N102" s="24" t="str">
        <f t="shared" ref="N102:N133" si="19">IF(OR(period=4,$D102=""),"",$M102*$D102)</f>
        <v/>
      </c>
      <c r="O102" s="76"/>
    </row>
    <row r="103" spans="1:15" ht="18" customHeight="1" x14ac:dyDescent="0.2">
      <c r="A103" s="62" t="str">
        <f t="shared" si="10"/>
        <v>AMB CRANBERRY SAUCE</v>
      </c>
      <c r="B103" s="62" t="str">
        <f t="shared" si="11"/>
        <v>Sauces &amp; Dressings</v>
      </c>
      <c r="C103" s="62" t="str">
        <f t="shared" si="12"/>
        <v>1.38KG</v>
      </c>
      <c r="D103" s="65" t="str">
        <f t="shared" si="13"/>
        <v/>
      </c>
      <c r="E103" s="41">
        <v>1</v>
      </c>
      <c r="F103" s="24" t="str">
        <f t="shared" si="15"/>
        <v/>
      </c>
      <c r="G103" s="41"/>
      <c r="H103" s="24" t="str">
        <f t="shared" si="16"/>
        <v/>
      </c>
      <c r="I103" s="41"/>
      <c r="J103" s="24" t="str">
        <f t="shared" si="17"/>
        <v/>
      </c>
      <c r="K103" s="41"/>
      <c r="L103" s="24" t="str">
        <f t="shared" si="18"/>
        <v/>
      </c>
      <c r="M103" s="41"/>
      <c r="N103" s="24" t="str">
        <f t="shared" si="19"/>
        <v/>
      </c>
      <c r="O103" s="76"/>
    </row>
    <row r="104" spans="1:15" ht="18" customHeight="1" x14ac:dyDescent="0.2">
      <c r="A104" s="62" t="str">
        <f t="shared" si="10"/>
        <v>AMB. MAYONNAISE (2)</v>
      </c>
      <c r="B104" s="62" t="str">
        <f t="shared" si="11"/>
        <v>Sauces &amp; Dressings</v>
      </c>
      <c r="C104" s="62" t="str">
        <f t="shared" si="12"/>
        <v>2.5LT</v>
      </c>
      <c r="D104" s="65" t="str">
        <f t="shared" si="13"/>
        <v/>
      </c>
      <c r="E104" s="41">
        <v>1.2</v>
      </c>
      <c r="F104" s="24" t="str">
        <f t="shared" si="15"/>
        <v/>
      </c>
      <c r="G104" s="41"/>
      <c r="H104" s="24" t="str">
        <f t="shared" si="16"/>
        <v/>
      </c>
      <c r="I104" s="41"/>
      <c r="J104" s="24" t="str">
        <f t="shared" si="17"/>
        <v/>
      </c>
      <c r="K104" s="41"/>
      <c r="L104" s="24" t="str">
        <f t="shared" si="18"/>
        <v/>
      </c>
      <c r="M104" s="41"/>
      <c r="N104" s="24" t="str">
        <f t="shared" si="19"/>
        <v/>
      </c>
      <c r="O104" s="76"/>
    </row>
    <row r="105" spans="1:15" ht="18" customHeight="1" x14ac:dyDescent="0.2">
      <c r="A105" s="62" t="str">
        <f t="shared" si="10"/>
        <v>AMB MUSTARD AND ONION DRESSING</v>
      </c>
      <c r="B105" s="62" t="str">
        <f t="shared" si="11"/>
        <v>Sauces &amp; Dressings</v>
      </c>
      <c r="C105" s="62" t="str">
        <f t="shared" si="12"/>
        <v>2.5LTR</v>
      </c>
      <c r="D105" s="65" t="str">
        <f t="shared" si="13"/>
        <v/>
      </c>
      <c r="E105" s="41">
        <v>2</v>
      </c>
      <c r="F105" s="24" t="str">
        <f t="shared" si="15"/>
        <v/>
      </c>
      <c r="G105" s="41"/>
      <c r="H105" s="24" t="str">
        <f t="shared" si="16"/>
        <v/>
      </c>
      <c r="I105" s="41"/>
      <c r="J105" s="24" t="str">
        <f t="shared" si="17"/>
        <v/>
      </c>
      <c r="K105" s="41"/>
      <c r="L105" s="24" t="str">
        <f t="shared" si="18"/>
        <v/>
      </c>
      <c r="M105" s="41"/>
      <c r="N105" s="24" t="str">
        <f t="shared" si="19"/>
        <v/>
      </c>
      <c r="O105" s="76"/>
    </row>
    <row r="106" spans="1:15" ht="18" customHeight="1" x14ac:dyDescent="0.2">
      <c r="A106" s="62" t="str">
        <f t="shared" si="10"/>
        <v>AMB. MUSTARD ENGLISH</v>
      </c>
      <c r="B106" s="62" t="str">
        <f t="shared" si="11"/>
        <v>Sauces &amp; Dressings</v>
      </c>
      <c r="C106" s="62" t="str">
        <f t="shared" si="12"/>
        <v>2.5 LT</v>
      </c>
      <c r="D106" s="65" t="str">
        <f t="shared" si="13"/>
        <v/>
      </c>
      <c r="E106" s="41">
        <v>1</v>
      </c>
      <c r="F106" s="24" t="str">
        <f t="shared" si="15"/>
        <v/>
      </c>
      <c r="G106" s="41"/>
      <c r="H106" s="24" t="str">
        <f t="shared" si="16"/>
        <v/>
      </c>
      <c r="I106" s="41"/>
      <c r="J106" s="24" t="str">
        <f t="shared" si="17"/>
        <v/>
      </c>
      <c r="K106" s="41"/>
      <c r="L106" s="24" t="str">
        <f t="shared" si="18"/>
        <v/>
      </c>
      <c r="M106" s="41"/>
      <c r="N106" s="24" t="str">
        <f t="shared" si="19"/>
        <v/>
      </c>
      <c r="O106" s="76"/>
    </row>
    <row r="107" spans="1:15" ht="18" customHeight="1" x14ac:dyDescent="0.2">
      <c r="A107" s="62" t="str">
        <f t="shared" si="10"/>
        <v>AMB. MUSTARD FRENCH</v>
      </c>
      <c r="B107" s="62" t="str">
        <f t="shared" si="11"/>
        <v>Sauces &amp; Dressings</v>
      </c>
      <c r="C107" s="62" t="str">
        <f t="shared" si="12"/>
        <v>2.5LT</v>
      </c>
      <c r="D107" s="65" t="str">
        <f t="shared" si="13"/>
        <v/>
      </c>
      <c r="E107" s="41">
        <v>2</v>
      </c>
      <c r="F107" s="24" t="str">
        <f t="shared" si="15"/>
        <v/>
      </c>
      <c r="G107" s="41"/>
      <c r="H107" s="24" t="str">
        <f t="shared" si="16"/>
        <v/>
      </c>
      <c r="I107" s="41"/>
      <c r="J107" s="24" t="str">
        <f t="shared" si="17"/>
        <v/>
      </c>
      <c r="K107" s="41"/>
      <c r="L107" s="24" t="str">
        <f t="shared" si="18"/>
        <v/>
      </c>
      <c r="M107" s="41"/>
      <c r="N107" s="24" t="str">
        <f t="shared" si="19"/>
        <v/>
      </c>
      <c r="O107" s="76"/>
    </row>
    <row r="108" spans="1:15" ht="18" customHeight="1" x14ac:dyDescent="0.2">
      <c r="A108" s="62" t="str">
        <f t="shared" si="10"/>
        <v>AMB. PRAWN COCKTAIL SAUCE (2)</v>
      </c>
      <c r="B108" s="62" t="str">
        <f t="shared" si="11"/>
        <v>Sauces &amp; Dressings</v>
      </c>
      <c r="C108" s="62" t="str">
        <f t="shared" si="12"/>
        <v>2.5LTR</v>
      </c>
      <c r="D108" s="65" t="str">
        <f t="shared" si="13"/>
        <v/>
      </c>
      <c r="E108" s="41">
        <v>1.5</v>
      </c>
      <c r="F108" s="24" t="str">
        <f t="shared" si="15"/>
        <v/>
      </c>
      <c r="G108" s="41"/>
      <c r="H108" s="24" t="str">
        <f t="shared" si="16"/>
        <v/>
      </c>
      <c r="I108" s="41"/>
      <c r="J108" s="24" t="str">
        <f t="shared" si="17"/>
        <v/>
      </c>
      <c r="K108" s="41"/>
      <c r="L108" s="24" t="str">
        <f t="shared" si="18"/>
        <v/>
      </c>
      <c r="M108" s="41"/>
      <c r="N108" s="24" t="str">
        <f t="shared" si="19"/>
        <v/>
      </c>
      <c r="O108" s="76"/>
    </row>
    <row r="109" spans="1:15" ht="18" customHeight="1" x14ac:dyDescent="0.2">
      <c r="A109" s="62" t="str">
        <f t="shared" si="10"/>
        <v>AMB. RANCH DRESSING</v>
      </c>
      <c r="B109" s="62" t="str">
        <f t="shared" si="11"/>
        <v>Sauces &amp; Dressings</v>
      </c>
      <c r="C109" s="62" t="str">
        <f t="shared" si="12"/>
        <v>2.5LTR</v>
      </c>
      <c r="D109" s="65" t="str">
        <f t="shared" si="13"/>
        <v/>
      </c>
      <c r="E109" s="41">
        <v>1</v>
      </c>
      <c r="F109" s="24" t="str">
        <f t="shared" si="15"/>
        <v/>
      </c>
      <c r="G109" s="41"/>
      <c r="H109" s="24" t="str">
        <f t="shared" si="16"/>
        <v/>
      </c>
      <c r="I109" s="41"/>
      <c r="J109" s="24" t="str">
        <f t="shared" si="17"/>
        <v/>
      </c>
      <c r="K109" s="41"/>
      <c r="L109" s="24" t="str">
        <f t="shared" si="18"/>
        <v/>
      </c>
      <c r="M109" s="41"/>
      <c r="N109" s="24" t="str">
        <f t="shared" si="19"/>
        <v/>
      </c>
      <c r="O109" s="76"/>
    </row>
    <row r="110" spans="1:15" ht="18" customHeight="1" x14ac:dyDescent="0.2">
      <c r="A110" s="62" t="str">
        <f t="shared" si="10"/>
        <v>AMB. SALSA DIP (4)</v>
      </c>
      <c r="B110" s="62" t="str">
        <f t="shared" si="11"/>
        <v>Sauces &amp; Dressings</v>
      </c>
      <c r="C110" s="62" t="str">
        <f t="shared" si="12"/>
        <v>2.3KG</v>
      </c>
      <c r="D110" s="65" t="str">
        <f t="shared" si="13"/>
        <v/>
      </c>
      <c r="E110" s="41">
        <v>4</v>
      </c>
      <c r="F110" s="24" t="str">
        <f t="shared" si="15"/>
        <v/>
      </c>
      <c r="G110" s="41"/>
      <c r="H110" s="24" t="str">
        <f t="shared" si="16"/>
        <v/>
      </c>
      <c r="I110" s="41"/>
      <c r="J110" s="24" t="str">
        <f t="shared" si="17"/>
        <v/>
      </c>
      <c r="K110" s="41"/>
      <c r="L110" s="24" t="str">
        <f t="shared" si="18"/>
        <v/>
      </c>
      <c r="M110" s="41"/>
      <c r="N110" s="24" t="str">
        <f t="shared" si="19"/>
        <v/>
      </c>
      <c r="O110" s="76"/>
    </row>
    <row r="111" spans="1:15" ht="18" customHeight="1" x14ac:dyDescent="0.2">
      <c r="A111" s="62" t="str">
        <f t="shared" si="10"/>
        <v>AMB SWEET CHILLI</v>
      </c>
      <c r="B111" s="62" t="str">
        <f t="shared" si="11"/>
        <v>Sauces &amp; Dressings</v>
      </c>
      <c r="C111" s="62" t="str">
        <f t="shared" si="12"/>
        <v>2.5LTR</v>
      </c>
      <c r="D111" s="65" t="str">
        <f t="shared" si="13"/>
        <v/>
      </c>
      <c r="E111" s="41">
        <v>0.7</v>
      </c>
      <c r="F111" s="24" t="str">
        <f t="shared" si="15"/>
        <v/>
      </c>
      <c r="G111" s="41"/>
      <c r="H111" s="24" t="str">
        <f t="shared" si="16"/>
        <v/>
      </c>
      <c r="I111" s="41"/>
      <c r="J111" s="24" t="str">
        <f t="shared" si="17"/>
        <v/>
      </c>
      <c r="K111" s="41"/>
      <c r="L111" s="24" t="str">
        <f t="shared" si="18"/>
        <v/>
      </c>
      <c r="M111" s="41"/>
      <c r="N111" s="24" t="str">
        <f t="shared" si="19"/>
        <v/>
      </c>
      <c r="O111" s="76"/>
    </row>
    <row r="112" spans="1:15" ht="18" customHeight="1" x14ac:dyDescent="0.2">
      <c r="A112" s="62" t="str">
        <f t="shared" si="10"/>
        <v>AMD. TARTARE SAUCE</v>
      </c>
      <c r="B112" s="62" t="str">
        <f t="shared" si="11"/>
        <v>Sauces &amp; Dressings</v>
      </c>
      <c r="C112" s="62" t="str">
        <f t="shared" si="12"/>
        <v>2.5LTR</v>
      </c>
      <c r="D112" s="65" t="str">
        <f t="shared" si="13"/>
        <v/>
      </c>
      <c r="E112" s="41">
        <v>2.4</v>
      </c>
      <c r="F112" s="24" t="str">
        <f t="shared" si="15"/>
        <v/>
      </c>
      <c r="G112" s="41"/>
      <c r="H112" s="24" t="str">
        <f t="shared" si="16"/>
        <v/>
      </c>
      <c r="I112" s="41"/>
      <c r="J112" s="24" t="str">
        <f t="shared" si="17"/>
        <v/>
      </c>
      <c r="K112" s="41"/>
      <c r="L112" s="24" t="str">
        <f t="shared" si="18"/>
        <v/>
      </c>
      <c r="M112" s="41"/>
      <c r="N112" s="24" t="str">
        <f t="shared" si="19"/>
        <v/>
      </c>
      <c r="O112" s="76"/>
    </row>
    <row r="113" spans="1:15" ht="18" customHeight="1" x14ac:dyDescent="0.2">
      <c r="A113" s="62" t="str">
        <f t="shared" si="10"/>
        <v>AMB. TOMATO KETCHUP</v>
      </c>
      <c r="B113" s="62" t="str">
        <f t="shared" si="11"/>
        <v>Sauces &amp; Dressings</v>
      </c>
      <c r="C113" s="62" t="str">
        <f t="shared" si="12"/>
        <v>2.5LTR</v>
      </c>
      <c r="D113" s="65" t="str">
        <f t="shared" si="13"/>
        <v/>
      </c>
      <c r="E113" s="41">
        <v>3.2</v>
      </c>
      <c r="F113" s="24" t="str">
        <f t="shared" si="15"/>
        <v/>
      </c>
      <c r="G113" s="41"/>
      <c r="H113" s="24" t="str">
        <f t="shared" si="16"/>
        <v/>
      </c>
      <c r="I113" s="41"/>
      <c r="J113" s="24" t="str">
        <f t="shared" si="17"/>
        <v/>
      </c>
      <c r="K113" s="41"/>
      <c r="L113" s="24" t="str">
        <f t="shared" si="18"/>
        <v/>
      </c>
      <c r="M113" s="41"/>
      <c r="N113" s="24" t="str">
        <f t="shared" si="19"/>
        <v/>
      </c>
      <c r="O113" s="76"/>
    </row>
    <row r="114" spans="1:15" ht="18" customHeight="1" x14ac:dyDescent="0.2">
      <c r="A114" s="62" t="str">
        <f t="shared" si="10"/>
        <v>FRZ BERNAISE (24)</v>
      </c>
      <c r="B114" s="62" t="str">
        <f t="shared" si="11"/>
        <v>Sauces &amp; Dressings</v>
      </c>
      <c r="C114" s="62" t="str">
        <f t="shared" si="12"/>
        <v>EACH</v>
      </c>
      <c r="D114" s="65" t="str">
        <f t="shared" si="13"/>
        <v/>
      </c>
      <c r="E114" s="41">
        <v>18</v>
      </c>
      <c r="F114" s="24" t="str">
        <f t="shared" si="15"/>
        <v/>
      </c>
      <c r="G114" s="41"/>
      <c r="H114" s="24" t="str">
        <f t="shared" si="16"/>
        <v/>
      </c>
      <c r="I114" s="41"/>
      <c r="J114" s="24" t="str">
        <f t="shared" si="17"/>
        <v/>
      </c>
      <c r="K114" s="41"/>
      <c r="L114" s="24" t="str">
        <f t="shared" si="18"/>
        <v/>
      </c>
      <c r="M114" s="41"/>
      <c r="N114" s="24" t="str">
        <f t="shared" si="19"/>
        <v/>
      </c>
      <c r="O114" s="76"/>
    </row>
    <row r="115" spans="1:15" ht="18" customHeight="1" x14ac:dyDescent="0.2">
      <c r="A115" s="62" t="str">
        <f t="shared" si="10"/>
        <v>FRZ BRANDY</v>
      </c>
      <c r="B115" s="62" t="str">
        <f t="shared" si="11"/>
        <v>Sauces &amp; Dressings</v>
      </c>
      <c r="C115" s="62" t="str">
        <f t="shared" si="12"/>
        <v>EACH</v>
      </c>
      <c r="D115" s="65" t="str">
        <f t="shared" si="13"/>
        <v/>
      </c>
      <c r="E115" s="41">
        <v>20</v>
      </c>
      <c r="F115" s="24" t="str">
        <f t="shared" si="15"/>
        <v/>
      </c>
      <c r="G115" s="41"/>
      <c r="H115" s="24" t="str">
        <f t="shared" si="16"/>
        <v/>
      </c>
      <c r="I115" s="41"/>
      <c r="J115" s="24" t="str">
        <f t="shared" si="17"/>
        <v/>
      </c>
      <c r="K115" s="41"/>
      <c r="L115" s="24" t="str">
        <f t="shared" si="18"/>
        <v/>
      </c>
      <c r="M115" s="41"/>
      <c r="N115" s="24" t="str">
        <f t="shared" si="19"/>
        <v/>
      </c>
      <c r="O115" s="76"/>
    </row>
    <row r="116" spans="1:15" ht="18" customHeight="1" x14ac:dyDescent="0.2">
      <c r="A116" s="62" t="str">
        <f t="shared" si="10"/>
        <v>FRZ DIANE SAUCE (50)</v>
      </c>
      <c r="B116" s="62" t="str">
        <f t="shared" si="11"/>
        <v>Sauces &amp; Dressings</v>
      </c>
      <c r="C116" s="62" t="str">
        <f t="shared" si="12"/>
        <v>EACH</v>
      </c>
      <c r="D116" s="65" t="str">
        <f t="shared" si="13"/>
        <v/>
      </c>
      <c r="E116" s="41">
        <v>14</v>
      </c>
      <c r="F116" s="24" t="str">
        <f t="shared" si="15"/>
        <v/>
      </c>
      <c r="G116" s="41"/>
      <c r="H116" s="24" t="str">
        <f t="shared" si="16"/>
        <v/>
      </c>
      <c r="I116" s="41"/>
      <c r="J116" s="24" t="str">
        <f t="shared" si="17"/>
        <v/>
      </c>
      <c r="K116" s="41"/>
      <c r="L116" s="24" t="str">
        <f t="shared" si="18"/>
        <v/>
      </c>
      <c r="M116" s="41"/>
      <c r="N116" s="24" t="str">
        <f t="shared" si="19"/>
        <v/>
      </c>
      <c r="O116" s="76"/>
    </row>
    <row r="117" spans="1:15" ht="18" customHeight="1" x14ac:dyDescent="0.2">
      <c r="A117" s="62" t="str">
        <f t="shared" si="10"/>
        <v>FRZ RED WINE/ROSEMARY</v>
      </c>
      <c r="B117" s="62" t="str">
        <f t="shared" si="11"/>
        <v>Sauces &amp; Dressings</v>
      </c>
      <c r="C117" s="62" t="str">
        <f t="shared" si="12"/>
        <v>EACH</v>
      </c>
      <c r="D117" s="65" t="str">
        <f t="shared" si="13"/>
        <v/>
      </c>
      <c r="E117" s="41">
        <v>60</v>
      </c>
      <c r="F117" s="24" t="str">
        <f t="shared" si="15"/>
        <v/>
      </c>
      <c r="G117" s="41"/>
      <c r="H117" s="24" t="str">
        <f t="shared" si="16"/>
        <v/>
      </c>
      <c r="I117" s="41"/>
      <c r="J117" s="24" t="str">
        <f t="shared" si="17"/>
        <v/>
      </c>
      <c r="K117" s="41"/>
      <c r="L117" s="24" t="str">
        <f t="shared" si="18"/>
        <v/>
      </c>
      <c r="M117" s="41"/>
      <c r="N117" s="24" t="str">
        <f t="shared" si="19"/>
        <v/>
      </c>
      <c r="O117" s="76"/>
    </row>
    <row r="118" spans="1:15" ht="18" customHeight="1" x14ac:dyDescent="0.2">
      <c r="A118" s="62" t="str">
        <f t="shared" si="10"/>
        <v>SACHET BROWN SAUCE</v>
      </c>
      <c r="B118" s="62" t="str">
        <f t="shared" si="11"/>
        <v>Sauces &amp; Dressings</v>
      </c>
      <c r="C118" s="62" t="str">
        <f t="shared" si="12"/>
        <v>BOX</v>
      </c>
      <c r="D118" s="65" t="str">
        <f t="shared" si="13"/>
        <v/>
      </c>
      <c r="E118" s="41">
        <v>2</v>
      </c>
      <c r="F118" s="24" t="str">
        <f t="shared" si="15"/>
        <v/>
      </c>
      <c r="G118" s="41"/>
      <c r="H118" s="24" t="str">
        <f t="shared" si="16"/>
        <v/>
      </c>
      <c r="I118" s="41"/>
      <c r="J118" s="24" t="str">
        <f t="shared" si="17"/>
        <v/>
      </c>
      <c r="K118" s="41"/>
      <c r="L118" s="24" t="str">
        <f t="shared" si="18"/>
        <v/>
      </c>
      <c r="M118" s="41"/>
      <c r="N118" s="24" t="str">
        <f t="shared" si="19"/>
        <v/>
      </c>
      <c r="O118" s="76"/>
    </row>
    <row r="119" spans="1:15" ht="18" customHeight="1" x14ac:dyDescent="0.2">
      <c r="A119" s="62" t="str">
        <f t="shared" si="10"/>
        <v>SACHET MUSTARD</v>
      </c>
      <c r="B119" s="62" t="str">
        <f t="shared" si="11"/>
        <v>Sauces &amp; Dressings</v>
      </c>
      <c r="C119" s="62" t="str">
        <f t="shared" si="12"/>
        <v>300'S</v>
      </c>
      <c r="D119" s="65" t="str">
        <f t="shared" si="13"/>
        <v/>
      </c>
      <c r="E119" s="41">
        <v>2</v>
      </c>
      <c r="F119" s="24" t="str">
        <f t="shared" si="15"/>
        <v/>
      </c>
      <c r="G119" s="41"/>
      <c r="H119" s="24" t="str">
        <f t="shared" si="16"/>
        <v/>
      </c>
      <c r="I119" s="41"/>
      <c r="J119" s="24" t="str">
        <f t="shared" si="17"/>
        <v/>
      </c>
      <c r="K119" s="41"/>
      <c r="L119" s="24" t="str">
        <f t="shared" si="18"/>
        <v/>
      </c>
      <c r="M119" s="41"/>
      <c r="N119" s="24" t="str">
        <f t="shared" si="19"/>
        <v/>
      </c>
      <c r="O119" s="76"/>
    </row>
    <row r="120" spans="1:15" ht="18" customHeight="1" x14ac:dyDescent="0.2">
      <c r="A120" s="62" t="str">
        <f t="shared" si="10"/>
        <v>SACHET TOMATO KETCHUP</v>
      </c>
      <c r="B120" s="62" t="str">
        <f t="shared" si="11"/>
        <v>Sauces &amp; Dressings</v>
      </c>
      <c r="C120" s="62" t="str">
        <f t="shared" si="12"/>
        <v>200'S</v>
      </c>
      <c r="D120" s="65" t="str">
        <f t="shared" si="13"/>
        <v/>
      </c>
      <c r="E120" s="41">
        <v>5</v>
      </c>
      <c r="F120" s="24" t="str">
        <f t="shared" si="15"/>
        <v/>
      </c>
      <c r="G120" s="41"/>
      <c r="H120" s="24" t="str">
        <f t="shared" si="16"/>
        <v/>
      </c>
      <c r="I120" s="41"/>
      <c r="J120" s="24" t="str">
        <f t="shared" si="17"/>
        <v/>
      </c>
      <c r="K120" s="41"/>
      <c r="L120" s="24" t="str">
        <f t="shared" si="18"/>
        <v/>
      </c>
      <c r="M120" s="41"/>
      <c r="N120" s="24" t="str">
        <f t="shared" si="19"/>
        <v/>
      </c>
      <c r="O120" s="76"/>
    </row>
    <row r="121" spans="1:15" ht="18" customHeight="1" x14ac:dyDescent="0.2">
      <c r="A121" s="62" t="str">
        <f t="shared" si="10"/>
        <v>BEV COSTA MOCHA ITALIAN</v>
      </c>
      <c r="B121" s="62" t="str">
        <f t="shared" si="11"/>
        <v>Dry Food</v>
      </c>
      <c r="C121" s="62" t="str">
        <f t="shared" si="12"/>
        <v>KILO</v>
      </c>
      <c r="D121" s="65" t="str">
        <f t="shared" si="13"/>
        <v/>
      </c>
      <c r="E121" s="41">
        <v>7</v>
      </c>
      <c r="F121" s="24" t="str">
        <f t="shared" si="15"/>
        <v/>
      </c>
      <c r="G121" s="41"/>
      <c r="H121" s="24" t="str">
        <f t="shared" si="16"/>
        <v/>
      </c>
      <c r="I121" s="41"/>
      <c r="J121" s="24" t="str">
        <f t="shared" si="17"/>
        <v/>
      </c>
      <c r="K121" s="41"/>
      <c r="L121" s="24" t="str">
        <f t="shared" si="18"/>
        <v/>
      </c>
      <c r="M121" s="41"/>
      <c r="N121" s="24" t="str">
        <f t="shared" si="19"/>
        <v/>
      </c>
      <c r="O121" s="76"/>
    </row>
    <row r="122" spans="1:15" ht="18" customHeight="1" x14ac:dyDescent="0.2">
      <c r="A122" s="62" t="str">
        <f t="shared" si="10"/>
        <v>BEV COFFEE TI BLEND</v>
      </c>
      <c r="B122" s="62" t="str">
        <f t="shared" si="11"/>
        <v>Dry Food</v>
      </c>
      <c r="C122" s="62" t="str">
        <f t="shared" si="12"/>
        <v>60GM</v>
      </c>
      <c r="D122" s="65" t="str">
        <f t="shared" si="13"/>
        <v/>
      </c>
      <c r="E122" s="41">
        <v>300</v>
      </c>
      <c r="F122" s="24" t="str">
        <f t="shared" si="15"/>
        <v/>
      </c>
      <c r="G122" s="41"/>
      <c r="H122" s="24" t="str">
        <f t="shared" si="16"/>
        <v/>
      </c>
      <c r="I122" s="41"/>
      <c r="J122" s="24" t="str">
        <f t="shared" si="17"/>
        <v/>
      </c>
      <c r="K122" s="41"/>
      <c r="L122" s="24" t="str">
        <f t="shared" si="18"/>
        <v/>
      </c>
      <c r="M122" s="41"/>
      <c r="N122" s="24" t="str">
        <f t="shared" si="19"/>
        <v/>
      </c>
      <c r="O122" s="76"/>
    </row>
    <row r="123" spans="1:15" ht="18" customHeight="1" x14ac:dyDescent="0.2">
      <c r="A123" s="62" t="str">
        <f t="shared" si="10"/>
        <v>BEV CON GOLD SACHETS</v>
      </c>
      <c r="B123" s="62" t="str">
        <f t="shared" si="11"/>
        <v>Dry Food</v>
      </c>
      <c r="C123" s="62" t="str">
        <f t="shared" si="12"/>
        <v>300GR</v>
      </c>
      <c r="D123" s="65" t="str">
        <f t="shared" si="13"/>
        <v/>
      </c>
      <c r="E123" s="41">
        <v>4</v>
      </c>
      <c r="F123" s="24" t="str">
        <f t="shared" si="15"/>
        <v/>
      </c>
      <c r="G123" s="41"/>
      <c r="H123" s="24" t="str">
        <f t="shared" si="16"/>
        <v/>
      </c>
      <c r="I123" s="41"/>
      <c r="J123" s="24" t="str">
        <f t="shared" si="17"/>
        <v/>
      </c>
      <c r="K123" s="41"/>
      <c r="L123" s="24" t="str">
        <f t="shared" si="18"/>
        <v/>
      </c>
      <c r="M123" s="41"/>
      <c r="N123" s="24" t="str">
        <f t="shared" si="19"/>
        <v/>
      </c>
      <c r="O123" s="76"/>
    </row>
    <row r="124" spans="1:15" ht="18" customHeight="1" x14ac:dyDescent="0.2">
      <c r="A124" s="62" t="str">
        <f t="shared" si="10"/>
        <v>BEV. DOUWE EGGBERTS</v>
      </c>
      <c r="B124" s="62" t="str">
        <f t="shared" si="11"/>
        <v>Dry Food</v>
      </c>
      <c r="C124" s="62" t="str">
        <f t="shared" si="12"/>
        <v>2LTR</v>
      </c>
      <c r="D124" s="65" t="str">
        <f t="shared" si="13"/>
        <v/>
      </c>
      <c r="E124" s="41">
        <v>0.5</v>
      </c>
      <c r="F124" s="24" t="str">
        <f t="shared" si="15"/>
        <v/>
      </c>
      <c r="G124" s="41"/>
      <c r="H124" s="24" t="str">
        <f t="shared" si="16"/>
        <v/>
      </c>
      <c r="I124" s="41"/>
      <c r="J124" s="24" t="str">
        <f t="shared" si="17"/>
        <v/>
      </c>
      <c r="K124" s="41"/>
      <c r="L124" s="24" t="str">
        <f t="shared" si="18"/>
        <v/>
      </c>
      <c r="M124" s="41"/>
      <c r="N124" s="24" t="str">
        <f t="shared" si="19"/>
        <v/>
      </c>
      <c r="O124" s="76"/>
    </row>
    <row r="125" spans="1:15" ht="18" customHeight="1" x14ac:dyDescent="0.2">
      <c r="A125" s="62" t="str">
        <f t="shared" si="10"/>
        <v>BEV. TEA BAGS</v>
      </c>
      <c r="B125" s="62" t="str">
        <f t="shared" si="11"/>
        <v>Dry Food</v>
      </c>
      <c r="C125" s="62" t="str">
        <f t="shared" si="12"/>
        <v>X1100</v>
      </c>
      <c r="D125" s="65" t="str">
        <f t="shared" si="13"/>
        <v/>
      </c>
      <c r="E125" s="41">
        <v>5.5</v>
      </c>
      <c r="F125" s="24" t="str">
        <f t="shared" si="15"/>
        <v/>
      </c>
      <c r="G125" s="41"/>
      <c r="H125" s="24" t="str">
        <f t="shared" si="16"/>
        <v/>
      </c>
      <c r="I125" s="41"/>
      <c r="J125" s="24" t="str">
        <f t="shared" si="17"/>
        <v/>
      </c>
      <c r="K125" s="41"/>
      <c r="L125" s="24" t="str">
        <f t="shared" si="18"/>
        <v/>
      </c>
      <c r="M125" s="41"/>
      <c r="N125" s="24" t="str">
        <f t="shared" si="19"/>
        <v/>
      </c>
      <c r="O125" s="76"/>
    </row>
    <row r="126" spans="1:15" ht="18" customHeight="1" x14ac:dyDescent="0.2">
      <c r="A126" s="62" t="str">
        <f t="shared" si="10"/>
        <v>BISCUITS FOR CHEESE</v>
      </c>
      <c r="B126" s="62" t="str">
        <f t="shared" si="11"/>
        <v>Dry Food</v>
      </c>
      <c r="C126" s="62" t="str">
        <f t="shared" si="12"/>
        <v>1KG</v>
      </c>
      <c r="D126" s="65" t="str">
        <f t="shared" si="13"/>
        <v/>
      </c>
      <c r="E126" s="41">
        <v>2</v>
      </c>
      <c r="F126" s="24" t="str">
        <f t="shared" si="15"/>
        <v/>
      </c>
      <c r="G126" s="41"/>
      <c r="H126" s="24" t="str">
        <f t="shared" si="16"/>
        <v/>
      </c>
      <c r="I126" s="41"/>
      <c r="J126" s="24" t="str">
        <f t="shared" si="17"/>
        <v/>
      </c>
      <c r="K126" s="41"/>
      <c r="L126" s="24" t="str">
        <f t="shared" si="18"/>
        <v/>
      </c>
      <c r="M126" s="41"/>
      <c r="N126" s="24" t="str">
        <f t="shared" si="19"/>
        <v/>
      </c>
      <c r="O126" s="76"/>
    </row>
    <row r="127" spans="1:15" ht="18" customHeight="1" x14ac:dyDescent="0.2">
      <c r="A127" s="62" t="str">
        <f t="shared" si="10"/>
        <v>BISTO GRANULES</v>
      </c>
      <c r="B127" s="62" t="str">
        <f t="shared" si="11"/>
        <v>Dry Food</v>
      </c>
      <c r="C127" s="62" t="str">
        <f t="shared" si="12"/>
        <v>2KG</v>
      </c>
      <c r="D127" s="65" t="str">
        <f t="shared" si="13"/>
        <v/>
      </c>
      <c r="E127" s="41">
        <v>1.5</v>
      </c>
      <c r="F127" s="24" t="str">
        <f t="shared" si="15"/>
        <v/>
      </c>
      <c r="G127" s="41"/>
      <c r="H127" s="24" t="str">
        <f t="shared" si="16"/>
        <v/>
      </c>
      <c r="I127" s="41"/>
      <c r="J127" s="24" t="str">
        <f t="shared" si="17"/>
        <v/>
      </c>
      <c r="K127" s="41"/>
      <c r="L127" s="24" t="str">
        <f t="shared" si="18"/>
        <v/>
      </c>
      <c r="M127" s="41"/>
      <c r="N127" s="24" t="str">
        <f t="shared" si="19"/>
        <v/>
      </c>
      <c r="O127" s="76"/>
    </row>
    <row r="128" spans="1:15" ht="18" customHeight="1" x14ac:dyDescent="0.2">
      <c r="A128" s="62" t="str">
        <f t="shared" si="10"/>
        <v>CEREAL KELLOGS (32)</v>
      </c>
      <c r="B128" s="62" t="str">
        <f t="shared" si="11"/>
        <v>Dry Food</v>
      </c>
      <c r="C128" s="62" t="str">
        <f t="shared" si="12"/>
        <v>45G</v>
      </c>
      <c r="D128" s="65" t="str">
        <f t="shared" si="13"/>
        <v/>
      </c>
      <c r="E128" s="41">
        <v>704</v>
      </c>
      <c r="F128" s="24" t="str">
        <f t="shared" si="15"/>
        <v/>
      </c>
      <c r="G128" s="41"/>
      <c r="H128" s="24" t="str">
        <f t="shared" si="16"/>
        <v/>
      </c>
      <c r="I128" s="41"/>
      <c r="J128" s="24" t="str">
        <f t="shared" si="17"/>
        <v/>
      </c>
      <c r="K128" s="41"/>
      <c r="L128" s="24" t="str">
        <f t="shared" si="18"/>
        <v/>
      </c>
      <c r="M128" s="41"/>
      <c r="N128" s="24" t="str">
        <f t="shared" si="19"/>
        <v/>
      </c>
      <c r="O128" s="76"/>
    </row>
    <row r="129" spans="1:15" ht="18" customHeight="1" x14ac:dyDescent="0.2">
      <c r="A129" s="62" t="str">
        <f t="shared" si="10"/>
        <v>CEREAL MUSELI (50)</v>
      </c>
      <c r="B129" s="62" t="str">
        <f t="shared" si="11"/>
        <v>Dry Food</v>
      </c>
      <c r="C129" s="62" t="str">
        <f t="shared" si="12"/>
        <v>41g</v>
      </c>
      <c r="D129" s="65" t="str">
        <f t="shared" si="13"/>
        <v/>
      </c>
      <c r="E129" s="41">
        <v>95</v>
      </c>
      <c r="F129" s="24" t="str">
        <f t="shared" si="15"/>
        <v/>
      </c>
      <c r="G129" s="41"/>
      <c r="H129" s="24" t="str">
        <f t="shared" si="16"/>
        <v/>
      </c>
      <c r="I129" s="41"/>
      <c r="J129" s="24" t="str">
        <f t="shared" si="17"/>
        <v/>
      </c>
      <c r="K129" s="41"/>
      <c r="L129" s="24" t="str">
        <f t="shared" si="18"/>
        <v/>
      </c>
      <c r="M129" s="41"/>
      <c r="N129" s="24" t="str">
        <f t="shared" si="19"/>
        <v/>
      </c>
      <c r="O129" s="76"/>
    </row>
    <row r="130" spans="1:15" ht="18" customHeight="1" x14ac:dyDescent="0.2">
      <c r="A130" s="62" t="str">
        <f t="shared" si="10"/>
        <v>CEREAL WEETABIX (50)</v>
      </c>
      <c r="B130" s="62" t="str">
        <f t="shared" si="11"/>
        <v>Dry Food</v>
      </c>
      <c r="C130" s="62" t="str">
        <f t="shared" si="12"/>
        <v>X2</v>
      </c>
      <c r="D130" s="65" t="str">
        <f t="shared" si="13"/>
        <v/>
      </c>
      <c r="E130" s="41">
        <v>118</v>
      </c>
      <c r="F130" s="24" t="str">
        <f t="shared" si="15"/>
        <v/>
      </c>
      <c r="G130" s="41"/>
      <c r="H130" s="24" t="str">
        <f t="shared" si="16"/>
        <v/>
      </c>
      <c r="I130" s="41"/>
      <c r="J130" s="24" t="str">
        <f t="shared" si="17"/>
        <v/>
      </c>
      <c r="K130" s="41"/>
      <c r="L130" s="24" t="str">
        <f t="shared" si="18"/>
        <v/>
      </c>
      <c r="M130" s="41"/>
      <c r="N130" s="24" t="str">
        <f t="shared" si="19"/>
        <v/>
      </c>
      <c r="O130" s="76"/>
    </row>
    <row r="131" spans="1:15" ht="18" customHeight="1" x14ac:dyDescent="0.2">
      <c r="A131" s="62" t="str">
        <f t="shared" si="10"/>
        <v>CHEESE TWIST</v>
      </c>
      <c r="B131" s="62" t="str">
        <f t="shared" si="11"/>
        <v>Dry Food</v>
      </c>
      <c r="C131" s="62" t="str">
        <f t="shared" si="12"/>
        <v>125GRM</v>
      </c>
      <c r="D131" s="65" t="str">
        <f t="shared" si="13"/>
        <v/>
      </c>
      <c r="E131" s="41">
        <v>9.5</v>
      </c>
      <c r="F131" s="24" t="str">
        <f t="shared" si="15"/>
        <v/>
      </c>
      <c r="G131" s="41"/>
      <c r="H131" s="24" t="str">
        <f t="shared" si="16"/>
        <v/>
      </c>
      <c r="I131" s="41"/>
      <c r="J131" s="24" t="str">
        <f t="shared" si="17"/>
        <v/>
      </c>
      <c r="K131" s="41"/>
      <c r="L131" s="24" t="str">
        <f t="shared" si="18"/>
        <v/>
      </c>
      <c r="M131" s="41"/>
      <c r="N131" s="24" t="str">
        <f t="shared" si="19"/>
        <v/>
      </c>
      <c r="O131" s="76"/>
    </row>
    <row r="132" spans="1:15" ht="18" customHeight="1" x14ac:dyDescent="0.2">
      <c r="A132" s="62" t="str">
        <f t="shared" si="10"/>
        <v>CHERRIES COCKTAIL</v>
      </c>
      <c r="B132" s="62" t="str">
        <f t="shared" si="11"/>
        <v>Dry Food</v>
      </c>
      <c r="C132" s="62" t="str">
        <f t="shared" si="12"/>
        <v>320GRM</v>
      </c>
      <c r="D132" s="65" t="str">
        <f t="shared" si="13"/>
        <v/>
      </c>
      <c r="E132" s="41">
        <v>6</v>
      </c>
      <c r="F132" s="24" t="str">
        <f t="shared" si="15"/>
        <v/>
      </c>
      <c r="G132" s="41"/>
      <c r="H132" s="24" t="str">
        <f t="shared" si="16"/>
        <v/>
      </c>
      <c r="I132" s="41"/>
      <c r="J132" s="24" t="str">
        <f t="shared" si="17"/>
        <v/>
      </c>
      <c r="K132" s="41"/>
      <c r="L132" s="24" t="str">
        <f t="shared" si="18"/>
        <v/>
      </c>
      <c r="M132" s="41"/>
      <c r="N132" s="24" t="str">
        <f t="shared" si="19"/>
        <v/>
      </c>
      <c r="O132" s="76"/>
    </row>
    <row r="133" spans="1:15" ht="18" customHeight="1" x14ac:dyDescent="0.2">
      <c r="A133" s="62" t="str">
        <f t="shared" si="10"/>
        <v>HONEY PORTION (100)</v>
      </c>
      <c r="B133" s="62" t="str">
        <f t="shared" si="11"/>
        <v>Dry Food</v>
      </c>
      <c r="C133" s="62" t="str">
        <f t="shared" si="12"/>
        <v>BOX</v>
      </c>
      <c r="D133" s="65" t="str">
        <f t="shared" si="13"/>
        <v/>
      </c>
      <c r="E133" s="41">
        <v>1</v>
      </c>
      <c r="F133" s="24" t="str">
        <f t="shared" si="15"/>
        <v/>
      </c>
      <c r="G133" s="41"/>
      <c r="H133" s="24" t="str">
        <f t="shared" si="16"/>
        <v/>
      </c>
      <c r="I133" s="41"/>
      <c r="J133" s="24" t="str">
        <f t="shared" si="17"/>
        <v/>
      </c>
      <c r="K133" s="41"/>
      <c r="L133" s="24" t="str">
        <f t="shared" si="18"/>
        <v/>
      </c>
      <c r="M133" s="41"/>
      <c r="N133" s="24" t="str">
        <f t="shared" si="19"/>
        <v/>
      </c>
      <c r="O133" s="76"/>
    </row>
    <row r="134" spans="1:15" ht="18" customHeight="1" x14ac:dyDescent="0.2">
      <c r="A134" s="62" t="str">
        <f t="shared" ref="A134:A160" si="20">IF(ISBLANK(food_items),"",food_items)</f>
        <v>JAM PORTION (100)</v>
      </c>
      <c r="B134" s="62" t="str">
        <f t="shared" ref="B134:B160" si="21">IF(A134="","",INDEX(inventory,MATCH(A134,food_items,0),2))</f>
        <v>Dry Food</v>
      </c>
      <c r="C134" s="62" t="str">
        <f t="shared" ref="C134:C160" si="22">IF(A134="","",INDEX(inventory,MATCH(A134,food_items,0),6))</f>
        <v>BOX</v>
      </c>
      <c r="D134" s="65" t="str">
        <f t="shared" ref="D134:D160" si="23">IF(A134="","",INDEX(inventory,MATCH(A134,food_items,0),7))</f>
        <v/>
      </c>
      <c r="E134" s="41">
        <v>3</v>
      </c>
      <c r="F134" s="24" t="str">
        <f t="shared" si="15"/>
        <v/>
      </c>
      <c r="G134" s="41"/>
      <c r="H134" s="24" t="str">
        <f t="shared" si="16"/>
        <v/>
      </c>
      <c r="I134" s="41"/>
      <c r="J134" s="24" t="str">
        <f t="shared" si="17"/>
        <v/>
      </c>
      <c r="K134" s="41"/>
      <c r="L134" s="24" t="str">
        <f t="shared" si="18"/>
        <v/>
      </c>
      <c r="M134" s="41"/>
      <c r="N134" s="24" t="str">
        <f t="shared" ref="N134:N160" si="24">IF(OR(period=4,$D134=""),"",$M134*$D134)</f>
        <v/>
      </c>
      <c r="O134" s="76"/>
    </row>
    <row r="135" spans="1:15" ht="18" customHeight="1" x14ac:dyDescent="0.2">
      <c r="A135" s="62" t="str">
        <f t="shared" si="20"/>
        <v xml:space="preserve">JAM/HONEY </v>
      </c>
      <c r="B135" s="62" t="str">
        <f t="shared" si="21"/>
        <v>Dry Food</v>
      </c>
      <c r="C135" s="62" t="str">
        <f t="shared" si="22"/>
        <v>JAR</v>
      </c>
      <c r="D135" s="65" t="str">
        <f t="shared" si="23"/>
        <v/>
      </c>
      <c r="E135" s="41">
        <v>15</v>
      </c>
      <c r="F135" s="24" t="str">
        <f t="shared" ref="F135:F160" si="25">IF($D135="","",$E135*$D135)</f>
        <v/>
      </c>
      <c r="G135" s="41"/>
      <c r="H135" s="24" t="str">
        <f t="shared" ref="H135:H160" si="26">IF($D135="","",$G135*$D135)</f>
        <v/>
      </c>
      <c r="I135" s="41"/>
      <c r="J135" s="24" t="str">
        <f t="shared" ref="J135:J160" si="27">IF($D135="","",$I135*$D135)</f>
        <v/>
      </c>
      <c r="K135" s="41"/>
      <c r="L135" s="24" t="str">
        <f t="shared" ref="L135:L160" si="28">IF($D135="","",$K135*$D135)</f>
        <v/>
      </c>
      <c r="M135" s="41"/>
      <c r="N135" s="24" t="str">
        <f t="shared" si="24"/>
        <v/>
      </c>
      <c r="O135" s="76"/>
    </row>
    <row r="136" spans="1:15" ht="18" customHeight="1" x14ac:dyDescent="0.2">
      <c r="A136" s="62" t="str">
        <f t="shared" si="20"/>
        <v>JUICE APPLE</v>
      </c>
      <c r="B136" s="62" t="str">
        <f t="shared" si="21"/>
        <v>Dry Food</v>
      </c>
      <c r="C136" s="62" t="str">
        <f t="shared" si="22"/>
        <v>1LTR</v>
      </c>
      <c r="D136" s="65" t="str">
        <f t="shared" si="23"/>
        <v/>
      </c>
      <c r="E136" s="41">
        <v>31</v>
      </c>
      <c r="F136" s="24" t="str">
        <f t="shared" si="25"/>
        <v/>
      </c>
      <c r="G136" s="41"/>
      <c r="H136" s="24" t="str">
        <f t="shared" si="26"/>
        <v/>
      </c>
      <c r="I136" s="41"/>
      <c r="J136" s="24" t="str">
        <f t="shared" si="27"/>
        <v/>
      </c>
      <c r="K136" s="41"/>
      <c r="L136" s="24" t="str">
        <f t="shared" si="28"/>
        <v/>
      </c>
      <c r="M136" s="41"/>
      <c r="N136" s="24" t="str">
        <f t="shared" si="24"/>
        <v/>
      </c>
      <c r="O136" s="76"/>
    </row>
    <row r="137" spans="1:15" ht="18" customHeight="1" x14ac:dyDescent="0.2">
      <c r="A137" s="62" t="str">
        <f t="shared" si="20"/>
        <v>JUICE ORANGE</v>
      </c>
      <c r="B137" s="62" t="str">
        <f t="shared" si="21"/>
        <v>Dry Food</v>
      </c>
      <c r="C137" s="62" t="str">
        <f t="shared" si="22"/>
        <v>1LTR</v>
      </c>
      <c r="D137" s="65" t="str">
        <f t="shared" si="23"/>
        <v/>
      </c>
      <c r="E137" s="41">
        <v>72</v>
      </c>
      <c r="F137" s="24" t="str">
        <f t="shared" si="25"/>
        <v/>
      </c>
      <c r="G137" s="41"/>
      <c r="H137" s="24" t="str">
        <f t="shared" si="26"/>
        <v/>
      </c>
      <c r="I137" s="41"/>
      <c r="J137" s="24" t="str">
        <f t="shared" si="27"/>
        <v/>
      </c>
      <c r="K137" s="41"/>
      <c r="L137" s="24" t="str">
        <f t="shared" si="28"/>
        <v/>
      </c>
      <c r="M137" s="41"/>
      <c r="N137" s="24" t="str">
        <f t="shared" si="24"/>
        <v/>
      </c>
      <c r="O137" s="76"/>
    </row>
    <row r="138" spans="1:15" ht="18" customHeight="1" x14ac:dyDescent="0.2">
      <c r="A138" s="62" t="str">
        <f t="shared" si="20"/>
        <v>MARMALADE (100)</v>
      </c>
      <c r="B138" s="62" t="str">
        <f t="shared" si="21"/>
        <v>Dry Food</v>
      </c>
      <c r="C138" s="62" t="str">
        <f t="shared" si="22"/>
        <v>BOX</v>
      </c>
      <c r="D138" s="65" t="str">
        <f t="shared" si="23"/>
        <v/>
      </c>
      <c r="E138" s="41">
        <v>5</v>
      </c>
      <c r="F138" s="24" t="str">
        <f t="shared" si="25"/>
        <v/>
      </c>
      <c r="G138" s="41"/>
      <c r="H138" s="24" t="str">
        <f t="shared" si="26"/>
        <v/>
      </c>
      <c r="I138" s="41"/>
      <c r="J138" s="24" t="str">
        <f t="shared" si="27"/>
        <v/>
      </c>
      <c r="K138" s="41"/>
      <c r="L138" s="24" t="str">
        <f t="shared" si="28"/>
        <v/>
      </c>
      <c r="M138" s="41"/>
      <c r="N138" s="24" t="str">
        <f t="shared" si="24"/>
        <v/>
      </c>
      <c r="O138" s="76"/>
    </row>
    <row r="139" spans="1:15" ht="18" customHeight="1" x14ac:dyDescent="0.2">
      <c r="A139" s="62" t="str">
        <f t="shared" si="20"/>
        <v>MARMITE (100)</v>
      </c>
      <c r="B139" s="62" t="str">
        <f t="shared" si="21"/>
        <v>Dry Food</v>
      </c>
      <c r="C139" s="62" t="str">
        <f t="shared" si="22"/>
        <v>BOX</v>
      </c>
      <c r="D139" s="65" t="str">
        <f t="shared" si="23"/>
        <v/>
      </c>
      <c r="E139" s="41">
        <v>2.5</v>
      </c>
      <c r="F139" s="24" t="str">
        <f t="shared" si="25"/>
        <v/>
      </c>
      <c r="G139" s="41"/>
      <c r="H139" s="24" t="str">
        <f t="shared" si="26"/>
        <v/>
      </c>
      <c r="I139" s="41"/>
      <c r="J139" s="24" t="str">
        <f t="shared" si="27"/>
        <v/>
      </c>
      <c r="K139" s="41"/>
      <c r="L139" s="24" t="str">
        <f t="shared" si="28"/>
        <v/>
      </c>
      <c r="M139" s="41"/>
      <c r="N139" s="24" t="str">
        <f t="shared" si="24"/>
        <v/>
      </c>
      <c r="O139" s="76"/>
    </row>
    <row r="140" spans="1:15" ht="18" customHeight="1" x14ac:dyDescent="0.2">
      <c r="A140" s="62" t="str">
        <f t="shared" si="20"/>
        <v>OIL SUMMER HARVEST</v>
      </c>
      <c r="B140" s="62" t="str">
        <f t="shared" si="21"/>
        <v>Dry Food</v>
      </c>
      <c r="C140" s="62" t="str">
        <f t="shared" si="22"/>
        <v>15LTR</v>
      </c>
      <c r="D140" s="65" t="str">
        <f t="shared" si="23"/>
        <v/>
      </c>
      <c r="E140" s="41">
        <v>0.5</v>
      </c>
      <c r="F140" s="24" t="str">
        <f t="shared" si="25"/>
        <v/>
      </c>
      <c r="G140" s="41"/>
      <c r="H140" s="24" t="str">
        <f t="shared" si="26"/>
        <v/>
      </c>
      <c r="I140" s="41"/>
      <c r="J140" s="24" t="str">
        <f t="shared" si="27"/>
        <v/>
      </c>
      <c r="K140" s="41"/>
      <c r="L140" s="24" t="str">
        <f t="shared" si="28"/>
        <v/>
      </c>
      <c r="M140" s="41"/>
      <c r="N140" s="24" t="str">
        <f t="shared" si="24"/>
        <v/>
      </c>
      <c r="O140" s="76"/>
    </row>
    <row r="141" spans="1:15" ht="18" customHeight="1" x14ac:dyDescent="0.2">
      <c r="A141" s="62" t="str">
        <f t="shared" si="20"/>
        <v>OIL WESSON</v>
      </c>
      <c r="B141" s="62" t="str">
        <f t="shared" si="21"/>
        <v>Dry Food</v>
      </c>
      <c r="C141" s="62" t="str">
        <f t="shared" si="22"/>
        <v>5LTR</v>
      </c>
      <c r="D141" s="65" t="str">
        <f t="shared" si="23"/>
        <v/>
      </c>
      <c r="E141" s="41">
        <v>1</v>
      </c>
      <c r="F141" s="24" t="str">
        <f t="shared" si="25"/>
        <v/>
      </c>
      <c r="G141" s="41"/>
      <c r="H141" s="24" t="str">
        <f t="shared" si="26"/>
        <v/>
      </c>
      <c r="I141" s="41"/>
      <c r="J141" s="24" t="str">
        <f t="shared" si="27"/>
        <v/>
      </c>
      <c r="K141" s="41"/>
      <c r="L141" s="24" t="str">
        <f t="shared" si="28"/>
        <v/>
      </c>
      <c r="M141" s="41"/>
      <c r="N141" s="24" t="str">
        <f t="shared" si="24"/>
        <v/>
      </c>
      <c r="O141" s="76"/>
    </row>
    <row r="142" spans="1:15" ht="18" customHeight="1" x14ac:dyDescent="0.2">
      <c r="A142" s="62" t="str">
        <f t="shared" si="20"/>
        <v>PASTA RIGATONI</v>
      </c>
      <c r="B142" s="62" t="str">
        <f t="shared" si="21"/>
        <v>Dry Food</v>
      </c>
      <c r="C142" s="62" t="str">
        <f t="shared" si="22"/>
        <v>5KG</v>
      </c>
      <c r="D142" s="65" t="str">
        <f t="shared" si="23"/>
        <v/>
      </c>
      <c r="E142" s="41">
        <v>0.9</v>
      </c>
      <c r="F142" s="24" t="str">
        <f t="shared" si="25"/>
        <v/>
      </c>
      <c r="G142" s="41"/>
      <c r="H142" s="24" t="str">
        <f t="shared" si="26"/>
        <v/>
      </c>
      <c r="I142" s="41"/>
      <c r="J142" s="24" t="str">
        <f t="shared" si="27"/>
        <v/>
      </c>
      <c r="K142" s="41"/>
      <c r="L142" s="24" t="str">
        <f t="shared" si="28"/>
        <v/>
      </c>
      <c r="M142" s="41"/>
      <c r="N142" s="24" t="str">
        <f t="shared" si="24"/>
        <v/>
      </c>
      <c r="O142" s="76"/>
    </row>
    <row r="143" spans="1:15" ht="18" customHeight="1" x14ac:dyDescent="0.2">
      <c r="A143" s="62" t="str">
        <f t="shared" si="20"/>
        <v>PASTA SPAGHETTI</v>
      </c>
      <c r="B143" s="62" t="str">
        <f t="shared" si="21"/>
        <v>Dry Food</v>
      </c>
      <c r="C143" s="62" t="str">
        <f t="shared" si="22"/>
        <v>3KG</v>
      </c>
      <c r="D143" s="65" t="str">
        <f t="shared" si="23"/>
        <v/>
      </c>
      <c r="E143" s="41">
        <v>1</v>
      </c>
      <c r="F143" s="24" t="str">
        <f t="shared" si="25"/>
        <v/>
      </c>
      <c r="G143" s="41"/>
      <c r="H143" s="24" t="str">
        <f t="shared" si="26"/>
        <v/>
      </c>
      <c r="I143" s="41"/>
      <c r="J143" s="24" t="str">
        <f t="shared" si="27"/>
        <v/>
      </c>
      <c r="K143" s="41"/>
      <c r="L143" s="24" t="str">
        <f t="shared" si="28"/>
        <v/>
      </c>
      <c r="M143" s="41"/>
      <c r="N143" s="24" t="str">
        <f t="shared" si="24"/>
        <v/>
      </c>
      <c r="O143" s="76"/>
    </row>
    <row r="144" spans="1:15" ht="18" customHeight="1" x14ac:dyDescent="0.2">
      <c r="A144" s="62" t="str">
        <f t="shared" si="20"/>
        <v>RICE COCONUT</v>
      </c>
      <c r="B144" s="62" t="str">
        <f t="shared" si="21"/>
        <v>Dry Food</v>
      </c>
      <c r="C144" s="62" t="str">
        <f t="shared" si="22"/>
        <v>EACH</v>
      </c>
      <c r="D144" s="65" t="str">
        <f t="shared" si="23"/>
        <v/>
      </c>
      <c r="E144" s="41">
        <v>6</v>
      </c>
      <c r="F144" s="24" t="str">
        <f t="shared" si="25"/>
        <v/>
      </c>
      <c r="G144" s="41"/>
      <c r="H144" s="24" t="str">
        <f t="shared" si="26"/>
        <v/>
      </c>
      <c r="I144" s="41"/>
      <c r="J144" s="24" t="str">
        <f t="shared" si="27"/>
        <v/>
      </c>
      <c r="K144" s="41"/>
      <c r="L144" s="24" t="str">
        <f t="shared" si="28"/>
        <v/>
      </c>
      <c r="M144" s="41"/>
      <c r="N144" s="24" t="str">
        <f t="shared" si="24"/>
        <v/>
      </c>
      <c r="O144" s="76"/>
    </row>
    <row r="145" spans="1:15" ht="18" customHeight="1" x14ac:dyDescent="0.2">
      <c r="A145" s="62" t="str">
        <f t="shared" si="20"/>
        <v>RICE GOLDEN</v>
      </c>
      <c r="B145" s="62" t="str">
        <f t="shared" si="21"/>
        <v>Dry Food</v>
      </c>
      <c r="C145" s="62" t="str">
        <f t="shared" si="22"/>
        <v>EACH</v>
      </c>
      <c r="D145" s="65" t="str">
        <f t="shared" si="23"/>
        <v/>
      </c>
      <c r="E145" s="41">
        <v>4</v>
      </c>
      <c r="F145" s="24" t="str">
        <f t="shared" si="25"/>
        <v/>
      </c>
      <c r="G145" s="41"/>
      <c r="H145" s="24" t="str">
        <f t="shared" si="26"/>
        <v/>
      </c>
      <c r="I145" s="41"/>
      <c r="J145" s="24" t="str">
        <f t="shared" si="27"/>
        <v/>
      </c>
      <c r="K145" s="41"/>
      <c r="L145" s="24" t="str">
        <f t="shared" si="28"/>
        <v/>
      </c>
      <c r="M145" s="41"/>
      <c r="N145" s="24" t="str">
        <f t="shared" si="24"/>
        <v/>
      </c>
      <c r="O145" s="76"/>
    </row>
    <row r="146" spans="1:15" ht="18" customHeight="1" x14ac:dyDescent="0.2">
      <c r="A146" s="62" t="str">
        <f t="shared" si="20"/>
        <v>RICE TILDA</v>
      </c>
      <c r="B146" s="62" t="str">
        <f t="shared" si="21"/>
        <v>Dry Food</v>
      </c>
      <c r="C146" s="62" t="str">
        <f t="shared" si="22"/>
        <v>5KG</v>
      </c>
      <c r="D146" s="65" t="str">
        <f t="shared" si="23"/>
        <v/>
      </c>
      <c r="E146" s="41">
        <v>0.5</v>
      </c>
      <c r="F146" s="24" t="str">
        <f t="shared" si="25"/>
        <v/>
      </c>
      <c r="G146" s="41"/>
      <c r="H146" s="24" t="str">
        <f t="shared" si="26"/>
        <v/>
      </c>
      <c r="I146" s="41"/>
      <c r="J146" s="24" t="str">
        <f t="shared" si="27"/>
        <v/>
      </c>
      <c r="K146" s="41"/>
      <c r="L146" s="24" t="str">
        <f t="shared" si="28"/>
        <v/>
      </c>
      <c r="M146" s="41"/>
      <c r="N146" s="24" t="str">
        <f t="shared" si="24"/>
        <v/>
      </c>
      <c r="O146" s="76"/>
    </row>
    <row r="147" spans="1:15" ht="18" customHeight="1" x14ac:dyDescent="0.2">
      <c r="A147" s="62" t="str">
        <f t="shared" si="20"/>
        <v>SUGAR GRANULATED (15)</v>
      </c>
      <c r="B147" s="62" t="str">
        <f t="shared" si="21"/>
        <v>Dry Food</v>
      </c>
      <c r="C147" s="62" t="str">
        <f t="shared" si="22"/>
        <v>1KG</v>
      </c>
      <c r="D147" s="65" t="str">
        <f t="shared" si="23"/>
        <v/>
      </c>
      <c r="E147" s="41">
        <v>3</v>
      </c>
      <c r="F147" s="24" t="str">
        <f t="shared" si="25"/>
        <v/>
      </c>
      <c r="G147" s="41"/>
      <c r="H147" s="24" t="str">
        <f t="shared" si="26"/>
        <v/>
      </c>
      <c r="I147" s="41"/>
      <c r="J147" s="24" t="str">
        <f t="shared" si="27"/>
        <v/>
      </c>
      <c r="K147" s="41"/>
      <c r="L147" s="24" t="str">
        <f t="shared" si="28"/>
        <v/>
      </c>
      <c r="M147" s="41"/>
      <c r="N147" s="24" t="str">
        <f t="shared" si="24"/>
        <v/>
      </c>
      <c r="O147" s="76"/>
    </row>
    <row r="148" spans="1:15" ht="18" customHeight="1" x14ac:dyDescent="0.2">
      <c r="A148" s="62" t="str">
        <f t="shared" si="20"/>
        <v>SUGAR ICING</v>
      </c>
      <c r="B148" s="62" t="str">
        <f t="shared" si="21"/>
        <v>Dry Food</v>
      </c>
      <c r="C148" s="62" t="str">
        <f t="shared" si="22"/>
        <v>500G</v>
      </c>
      <c r="D148" s="65" t="str">
        <f t="shared" si="23"/>
        <v/>
      </c>
      <c r="E148" s="41">
        <v>9</v>
      </c>
      <c r="F148" s="24" t="str">
        <f t="shared" si="25"/>
        <v/>
      </c>
      <c r="G148" s="41"/>
      <c r="H148" s="24" t="str">
        <f t="shared" si="26"/>
        <v/>
      </c>
      <c r="I148" s="41"/>
      <c r="J148" s="24" t="str">
        <f t="shared" si="27"/>
        <v/>
      </c>
      <c r="K148" s="41"/>
      <c r="L148" s="24" t="str">
        <f t="shared" si="28"/>
        <v/>
      </c>
      <c r="M148" s="41"/>
      <c r="N148" s="24" t="str">
        <f t="shared" si="24"/>
        <v/>
      </c>
      <c r="O148" s="76"/>
    </row>
    <row r="149" spans="1:15" ht="18" customHeight="1" x14ac:dyDescent="0.2">
      <c r="A149" s="62" t="str">
        <f t="shared" si="20"/>
        <v>TIN BAKED BEANS</v>
      </c>
      <c r="B149" s="62" t="str">
        <f t="shared" si="21"/>
        <v>Dry Food</v>
      </c>
      <c r="C149" s="62" t="str">
        <f t="shared" si="22"/>
        <v>840G</v>
      </c>
      <c r="D149" s="65" t="str">
        <f t="shared" si="23"/>
        <v/>
      </c>
      <c r="E149" s="41">
        <v>31.5</v>
      </c>
      <c r="F149" s="24" t="str">
        <f t="shared" si="25"/>
        <v/>
      </c>
      <c r="G149" s="41"/>
      <c r="H149" s="24" t="str">
        <f t="shared" si="26"/>
        <v/>
      </c>
      <c r="I149" s="41"/>
      <c r="J149" s="24" t="str">
        <f t="shared" si="27"/>
        <v/>
      </c>
      <c r="K149" s="41"/>
      <c r="L149" s="24" t="str">
        <f t="shared" si="28"/>
        <v/>
      </c>
      <c r="M149" s="41"/>
      <c r="N149" s="24" t="str">
        <f t="shared" si="24"/>
        <v/>
      </c>
      <c r="O149" s="76"/>
    </row>
    <row r="150" spans="1:15" ht="18" customHeight="1" x14ac:dyDescent="0.2">
      <c r="A150" s="62" t="str">
        <f t="shared" si="20"/>
        <v>TIN PINEAPPLE RINGS</v>
      </c>
      <c r="B150" s="62" t="str">
        <f t="shared" si="21"/>
        <v>Dry Food</v>
      </c>
      <c r="C150" s="62" t="str">
        <f t="shared" si="22"/>
        <v>822g</v>
      </c>
      <c r="D150" s="65" t="str">
        <f t="shared" si="23"/>
        <v/>
      </c>
      <c r="E150" s="41">
        <v>8</v>
      </c>
      <c r="F150" s="24" t="str">
        <f t="shared" si="25"/>
        <v/>
      </c>
      <c r="G150" s="41"/>
      <c r="H150" s="24" t="str">
        <f t="shared" si="26"/>
        <v/>
      </c>
      <c r="I150" s="41"/>
      <c r="J150" s="24" t="str">
        <f t="shared" si="27"/>
        <v/>
      </c>
      <c r="K150" s="41"/>
      <c r="L150" s="24" t="str">
        <f t="shared" si="28"/>
        <v/>
      </c>
      <c r="M150" s="41"/>
      <c r="N150" s="24" t="str">
        <f t="shared" si="24"/>
        <v/>
      </c>
      <c r="O150" s="76"/>
    </row>
    <row r="151" spans="1:15" ht="18" customHeight="1" x14ac:dyDescent="0.2">
      <c r="A151" s="62" t="str">
        <f t="shared" si="20"/>
        <v>TORTILLA CHIPS</v>
      </c>
      <c r="B151" s="62" t="str">
        <f t="shared" si="21"/>
        <v>Dry Food</v>
      </c>
      <c r="C151" s="62" t="str">
        <f t="shared" si="22"/>
        <v>BAG</v>
      </c>
      <c r="D151" s="65" t="str">
        <f t="shared" si="23"/>
        <v/>
      </c>
      <c r="E151" s="41">
        <v>20.3</v>
      </c>
      <c r="F151" s="24" t="str">
        <f t="shared" si="25"/>
        <v/>
      </c>
      <c r="G151" s="41"/>
      <c r="H151" s="24" t="str">
        <f t="shared" si="26"/>
        <v/>
      </c>
      <c r="I151" s="41"/>
      <c r="J151" s="24" t="str">
        <f t="shared" si="27"/>
        <v/>
      </c>
      <c r="K151" s="41"/>
      <c r="L151" s="24" t="str">
        <f t="shared" si="28"/>
        <v/>
      </c>
      <c r="M151" s="41"/>
      <c r="N151" s="24" t="str">
        <f t="shared" si="24"/>
        <v/>
      </c>
      <c r="O151" s="76"/>
    </row>
    <row r="152" spans="1:15" ht="18" customHeight="1" x14ac:dyDescent="0.2">
      <c r="A152" s="62" t="str">
        <f t="shared" si="20"/>
        <v>VINEGAR BALSAMIC</v>
      </c>
      <c r="B152" s="62" t="str">
        <f t="shared" si="21"/>
        <v>Dry Food</v>
      </c>
      <c r="C152" s="62" t="str">
        <f t="shared" si="22"/>
        <v>500ML</v>
      </c>
      <c r="D152" s="65" t="str">
        <f t="shared" si="23"/>
        <v/>
      </c>
      <c r="E152" s="41">
        <v>2.6</v>
      </c>
      <c r="F152" s="24" t="str">
        <f t="shared" si="25"/>
        <v/>
      </c>
      <c r="G152" s="41"/>
      <c r="H152" s="24" t="str">
        <f t="shared" si="26"/>
        <v/>
      </c>
      <c r="I152" s="41"/>
      <c r="J152" s="24" t="str">
        <f t="shared" si="27"/>
        <v/>
      </c>
      <c r="K152" s="41"/>
      <c r="L152" s="24" t="str">
        <f t="shared" si="28"/>
        <v/>
      </c>
      <c r="M152" s="41"/>
      <c r="N152" s="24" t="str">
        <f t="shared" si="24"/>
        <v/>
      </c>
      <c r="O152" s="76"/>
    </row>
    <row r="153" spans="1:15" ht="18" customHeight="1" x14ac:dyDescent="0.2">
      <c r="A153" s="62" t="str">
        <f t="shared" si="20"/>
        <v>VINEGAR MALT</v>
      </c>
      <c r="B153" s="62" t="str">
        <f t="shared" si="21"/>
        <v>Dry Food</v>
      </c>
      <c r="C153" s="62" t="str">
        <f t="shared" si="22"/>
        <v>EACH</v>
      </c>
      <c r="D153" s="65" t="str">
        <f t="shared" si="23"/>
        <v/>
      </c>
      <c r="E153" s="41">
        <v>0.4</v>
      </c>
      <c r="F153" s="24" t="str">
        <f t="shared" si="25"/>
        <v/>
      </c>
      <c r="G153" s="41"/>
      <c r="H153" s="24" t="str">
        <f t="shared" si="26"/>
        <v/>
      </c>
      <c r="I153" s="41"/>
      <c r="J153" s="24" t="str">
        <f t="shared" si="27"/>
        <v/>
      </c>
      <c r="K153" s="41"/>
      <c r="L153" s="24" t="str">
        <f t="shared" si="28"/>
        <v/>
      </c>
      <c r="M153" s="41"/>
      <c r="N153" s="24" t="str">
        <f t="shared" si="24"/>
        <v/>
      </c>
      <c r="O153" s="76"/>
    </row>
    <row r="154" spans="1:15" ht="18" customHeight="1" x14ac:dyDescent="0.2">
      <c r="A154" s="62" t="str">
        <f t="shared" si="20"/>
        <v>W CRISPS</v>
      </c>
      <c r="B154" s="62" t="str">
        <f t="shared" si="21"/>
        <v>Dry Food</v>
      </c>
      <c r="C154" s="62" t="str">
        <f t="shared" si="22"/>
        <v>BAG</v>
      </c>
      <c r="D154" s="65" t="str">
        <f t="shared" si="23"/>
        <v/>
      </c>
      <c r="E154" s="41">
        <v>123</v>
      </c>
      <c r="F154" s="24" t="str">
        <f t="shared" si="25"/>
        <v/>
      </c>
      <c r="G154" s="41"/>
      <c r="H154" s="24" t="str">
        <f t="shared" si="26"/>
        <v/>
      </c>
      <c r="I154" s="41"/>
      <c r="J154" s="24" t="str">
        <f t="shared" si="27"/>
        <v/>
      </c>
      <c r="K154" s="41"/>
      <c r="L154" s="24" t="str">
        <f t="shared" si="28"/>
        <v/>
      </c>
      <c r="M154" s="41"/>
      <c r="N154" s="24" t="str">
        <f t="shared" si="24"/>
        <v/>
      </c>
      <c r="O154" s="76"/>
    </row>
    <row r="155" spans="1:15" ht="18" customHeight="1" x14ac:dyDescent="0.2">
      <c r="A155" s="62" t="str">
        <f t="shared" si="20"/>
        <v>W NUTS DRY ROASTED</v>
      </c>
      <c r="B155" s="62" t="str">
        <f t="shared" si="21"/>
        <v>Dry Food</v>
      </c>
      <c r="C155" s="62" t="str">
        <f t="shared" si="22"/>
        <v>PACK</v>
      </c>
      <c r="D155" s="65" t="str">
        <f t="shared" si="23"/>
        <v/>
      </c>
      <c r="E155" s="41">
        <v>44</v>
      </c>
      <c r="F155" s="24" t="str">
        <f t="shared" si="25"/>
        <v/>
      </c>
      <c r="G155" s="41"/>
      <c r="H155" s="24" t="str">
        <f t="shared" si="26"/>
        <v/>
      </c>
      <c r="I155" s="41"/>
      <c r="J155" s="24" t="str">
        <f t="shared" si="27"/>
        <v/>
      </c>
      <c r="K155" s="41"/>
      <c r="L155" s="24" t="str">
        <f t="shared" si="28"/>
        <v/>
      </c>
      <c r="M155" s="41"/>
      <c r="N155" s="24" t="str">
        <f t="shared" si="24"/>
        <v/>
      </c>
      <c r="O155" s="76"/>
    </row>
    <row r="156" spans="1:15" ht="18" customHeight="1" x14ac:dyDescent="0.2">
      <c r="A156" s="62" t="str">
        <f t="shared" si="20"/>
        <v>W NUTS SALTED</v>
      </c>
      <c r="B156" s="62" t="str">
        <f t="shared" si="21"/>
        <v>Dry Food</v>
      </c>
      <c r="C156" s="62" t="str">
        <f t="shared" si="22"/>
        <v>PACK</v>
      </c>
      <c r="D156" s="65" t="str">
        <f t="shared" si="23"/>
        <v/>
      </c>
      <c r="E156" s="41">
        <v>76</v>
      </c>
      <c r="F156" s="24" t="str">
        <f t="shared" si="25"/>
        <v/>
      </c>
      <c r="G156" s="41"/>
      <c r="H156" s="24" t="str">
        <f t="shared" si="26"/>
        <v/>
      </c>
      <c r="I156" s="41"/>
      <c r="J156" s="24" t="str">
        <f t="shared" si="27"/>
        <v/>
      </c>
      <c r="K156" s="41"/>
      <c r="L156" s="24" t="str">
        <f t="shared" si="28"/>
        <v/>
      </c>
      <c r="M156" s="41"/>
      <c r="N156" s="24" t="str">
        <f t="shared" si="24"/>
        <v/>
      </c>
      <c r="O156" s="76"/>
    </row>
    <row r="157" spans="1:15" ht="18" customHeight="1" x14ac:dyDescent="0.2">
      <c r="A157" s="62" t="str">
        <f t="shared" si="20"/>
        <v>W QUAVERS</v>
      </c>
      <c r="B157" s="62" t="str">
        <f t="shared" si="21"/>
        <v>Dry Food</v>
      </c>
      <c r="C157" s="62" t="str">
        <f t="shared" si="22"/>
        <v>BAG</v>
      </c>
      <c r="D157" s="65" t="str">
        <f t="shared" si="23"/>
        <v/>
      </c>
      <c r="E157" s="41">
        <v>2</v>
      </c>
      <c r="F157" s="24" t="str">
        <f t="shared" si="25"/>
        <v/>
      </c>
      <c r="G157" s="41"/>
      <c r="H157" s="24" t="str">
        <f t="shared" si="26"/>
        <v/>
      </c>
      <c r="I157" s="41"/>
      <c r="J157" s="24" t="str">
        <f t="shared" si="27"/>
        <v/>
      </c>
      <c r="K157" s="41"/>
      <c r="L157" s="24" t="str">
        <f t="shared" si="28"/>
        <v/>
      </c>
      <c r="M157" s="41"/>
      <c r="N157" s="24" t="str">
        <f t="shared" si="24"/>
        <v/>
      </c>
      <c r="O157" s="76"/>
    </row>
    <row r="158" spans="1:15" ht="18" customHeight="1" x14ac:dyDescent="0.2">
      <c r="A158" s="62" t="str">
        <f t="shared" si="20"/>
        <v>W SENSATION</v>
      </c>
      <c r="B158" s="62" t="str">
        <f t="shared" si="21"/>
        <v>Dry Food</v>
      </c>
      <c r="C158" s="62" t="str">
        <f t="shared" si="22"/>
        <v>BAG</v>
      </c>
      <c r="D158" s="65" t="str">
        <f t="shared" si="23"/>
        <v/>
      </c>
      <c r="E158" s="41">
        <v>29</v>
      </c>
      <c r="F158" s="24" t="str">
        <f t="shared" si="25"/>
        <v/>
      </c>
      <c r="G158" s="41"/>
      <c r="H158" s="24" t="str">
        <f t="shared" si="26"/>
        <v/>
      </c>
      <c r="I158" s="41"/>
      <c r="J158" s="24" t="str">
        <f t="shared" si="27"/>
        <v/>
      </c>
      <c r="K158" s="41"/>
      <c r="L158" s="24" t="str">
        <f t="shared" si="28"/>
        <v/>
      </c>
      <c r="M158" s="41"/>
      <c r="N158" s="24" t="str">
        <f t="shared" si="24"/>
        <v/>
      </c>
      <c r="O158" s="76"/>
    </row>
    <row r="159" spans="1:15" ht="18" customHeight="1" x14ac:dyDescent="0.2">
      <c r="A159" s="62" t="str">
        <f t="shared" si="20"/>
        <v>W SQUARES</v>
      </c>
      <c r="B159" s="62" t="str">
        <f t="shared" si="21"/>
        <v>Dry Food</v>
      </c>
      <c r="C159" s="62" t="str">
        <f t="shared" si="22"/>
        <v>BAG</v>
      </c>
      <c r="D159" s="65" t="str">
        <f t="shared" si="23"/>
        <v/>
      </c>
      <c r="E159" s="41">
        <v>10</v>
      </c>
      <c r="F159" s="24" t="str">
        <f t="shared" si="25"/>
        <v/>
      </c>
      <c r="G159" s="41"/>
      <c r="H159" s="24" t="str">
        <f t="shared" si="26"/>
        <v/>
      </c>
      <c r="I159" s="41"/>
      <c r="J159" s="24" t="str">
        <f t="shared" si="27"/>
        <v/>
      </c>
      <c r="K159" s="41"/>
      <c r="L159" s="24" t="str">
        <f t="shared" si="28"/>
        <v/>
      </c>
      <c r="M159" s="41"/>
      <c r="N159" s="24" t="str">
        <f t="shared" si="24"/>
        <v/>
      </c>
      <c r="O159" s="76"/>
    </row>
    <row r="160" spans="1:15" ht="18" customHeight="1" x14ac:dyDescent="0.2">
      <c r="A160" s="62" t="str">
        <f t="shared" si="20"/>
        <v>WORCESTER</v>
      </c>
      <c r="B160" s="62" t="str">
        <f t="shared" si="21"/>
        <v>Dry Food</v>
      </c>
      <c r="C160" s="62" t="str">
        <f t="shared" si="22"/>
        <v>300ML</v>
      </c>
      <c r="D160" s="65" t="str">
        <f t="shared" si="23"/>
        <v/>
      </c>
      <c r="E160" s="41">
        <v>1</v>
      </c>
      <c r="F160" s="24" t="str">
        <f t="shared" si="25"/>
        <v/>
      </c>
      <c r="G160" s="41"/>
      <c r="H160" s="24" t="str">
        <f t="shared" si="26"/>
        <v/>
      </c>
      <c r="I160" s="41"/>
      <c r="J160" s="24" t="str">
        <f t="shared" si="27"/>
        <v/>
      </c>
      <c r="K160" s="41"/>
      <c r="L160" s="24" t="str">
        <f t="shared" si="28"/>
        <v/>
      </c>
      <c r="M160" s="41"/>
      <c r="N160" s="24" t="str">
        <f t="shared" si="24"/>
        <v/>
      </c>
      <c r="O160" s="76"/>
    </row>
    <row r="161" spans="1:15" ht="18" customHeight="1" x14ac:dyDescent="0.2">
      <c r="A161" s="62"/>
      <c r="B161" s="62"/>
      <c r="C161" s="62"/>
      <c r="D161" s="63"/>
      <c r="E161" s="64"/>
      <c r="F161" s="64"/>
      <c r="G161" s="64"/>
      <c r="H161" s="64"/>
      <c r="I161" s="64"/>
      <c r="J161" s="64"/>
      <c r="K161" s="64"/>
      <c r="L161" s="64"/>
      <c r="M161" s="64"/>
      <c r="O161" s="76"/>
    </row>
  </sheetData>
  <phoneticPr fontId="5" type="noConversion"/>
  <conditionalFormatting sqref="N6:N160">
    <cfRule type="expression" dxfId="3" priority="1" stopIfTrue="1">
      <formula>IF(period=4,TRUE,FALSE)</formula>
    </cfRule>
  </conditionalFormatting>
  <conditionalFormatting sqref="M6:M160">
    <cfRule type="expression" dxfId="2" priority="2" stopIfTrue="1">
      <formula>IF(period=4,TRUE,FALSE)</formula>
    </cfRule>
  </conditionalFormatting>
  <printOptions horizontalCentered="1"/>
  <pageMargins left="0.19685039370078741" right="0.19685039370078741" top="0.19685039370078741" bottom="0.31496062992125984" header="0.51181102362204722" footer="0.11811023622047245"/>
  <pageSetup paperSize="9" scale="9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showGridLines="0" workbookViewId="0">
      <selection activeCell="C173" sqref="C173"/>
    </sheetView>
  </sheetViews>
  <sheetFormatPr defaultRowHeight="18" customHeight="1" x14ac:dyDescent="0.2"/>
  <cols>
    <col min="1" max="1" width="44.85546875" style="26" customWidth="1"/>
    <col min="2" max="2" width="20.7109375" style="26" customWidth="1"/>
    <col min="3" max="3" width="12.42578125" style="26" customWidth="1"/>
    <col min="4" max="4" width="12.42578125" style="23" customWidth="1"/>
    <col min="5" max="5" width="12.42578125" style="24" customWidth="1"/>
    <col min="6" max="6" width="12.42578125" style="23" customWidth="1"/>
    <col min="7" max="7" width="3.7109375" style="22" customWidth="1"/>
    <col min="8" max="16384" width="9.140625" style="21"/>
  </cols>
  <sheetData>
    <row r="1" spans="1:7" s="2" customFormat="1" ht="35.1" customHeight="1" x14ac:dyDescent="0.2">
      <c r="A1" s="107" t="s">
        <v>338</v>
      </c>
      <c r="B1" s="107"/>
      <c r="C1" s="107"/>
      <c r="D1" s="108"/>
      <c r="E1" s="109"/>
      <c r="F1" s="107"/>
      <c r="G1" s="108"/>
    </row>
    <row r="2" spans="1:7" ht="18" customHeight="1" x14ac:dyDescent="0.2">
      <c r="G2" s="106" t="str">
        <f ca="1">"© "&amp;YEAR(TODAY())&amp;" Spreadsheet123 LTD. All rights reserved"</f>
        <v>© 2017 Spreadsheet123 LTD. All rights reserved</v>
      </c>
    </row>
    <row r="4" spans="1:7" s="19" customFormat="1" ht="41.25" customHeight="1" x14ac:dyDescent="0.2">
      <c r="A4" s="57" t="s">
        <v>223</v>
      </c>
      <c r="B4" s="57" t="s">
        <v>244</v>
      </c>
      <c r="C4" s="58" t="s">
        <v>0</v>
      </c>
      <c r="D4" s="59" t="s">
        <v>233</v>
      </c>
      <c r="E4" s="60" t="s">
        <v>248</v>
      </c>
      <c r="F4" s="61" t="s">
        <v>250</v>
      </c>
      <c r="G4" s="91"/>
    </row>
    <row r="5" spans="1:7" ht="18" customHeight="1" x14ac:dyDescent="0.2">
      <c r="A5" s="62"/>
      <c r="B5" s="62"/>
      <c r="C5" s="62"/>
      <c r="D5" s="63"/>
      <c r="E5" s="64"/>
      <c r="F5" s="63"/>
      <c r="G5" s="76"/>
    </row>
    <row r="6" spans="1:7" ht="18" customHeight="1" x14ac:dyDescent="0.2">
      <c r="A6" s="62" t="str">
        <f t="shared" ref="A6:A69" si="0">IF(ISBLANK(food_items),"",food_items)</f>
        <v>COD FILLETS (24)</v>
      </c>
      <c r="B6" s="62" t="str">
        <f t="shared" ref="B6:B69" si="1">IF(A6="","",INDEX(inventory,MATCH(A6,food_items,0),2))</f>
        <v>Fish</v>
      </c>
      <c r="C6" s="62" t="str">
        <f t="shared" ref="C6:C69" si="2">IF(A6="","",INDEX(inventory,MATCH(A6,food_items,0),6))</f>
        <v>EACH</v>
      </c>
      <c r="D6" s="65">
        <f t="shared" ref="D6:D69" si="3">IF(A6="","",INDEX(inventory,MATCH(A6,food_items,0),7))</f>
        <v>0.81</v>
      </c>
      <c r="E6" s="65">
        <f>IF(B6="","",IF(period=4,'Stock Count'!$K6,'Stock Count'!$M6))</f>
        <v>0</v>
      </c>
      <c r="F6" s="63">
        <f>IF($D6="","",$E6*$D6)</f>
        <v>0</v>
      </c>
      <c r="G6" s="76"/>
    </row>
    <row r="7" spans="1:7" ht="18" customHeight="1" x14ac:dyDescent="0.2">
      <c r="A7" s="62" t="str">
        <f t="shared" si="0"/>
        <v>GOLDEN TIDDLERS</v>
      </c>
      <c r="B7" s="62" t="str">
        <f t="shared" si="1"/>
        <v>Fish</v>
      </c>
      <c r="C7" s="62" t="str">
        <f t="shared" si="2"/>
        <v>5Kg</v>
      </c>
      <c r="D7" s="65">
        <f t="shared" si="3"/>
        <v>16.63</v>
      </c>
      <c r="E7" s="65">
        <f>IF(B7="","",IF(period=4,'Stock Count'!$K7,'Stock Count'!$M7))</f>
        <v>0.7</v>
      </c>
      <c r="F7" s="63">
        <f t="shared" ref="F7:F70" si="4">IF($D7="","",$E7*$D7)</f>
        <v>11.640999999999998</v>
      </c>
      <c r="G7" s="76"/>
    </row>
    <row r="8" spans="1:7" ht="18" customHeight="1" x14ac:dyDescent="0.2">
      <c r="A8" s="62" t="str">
        <f t="shared" si="0"/>
        <v>PRAWNS COOKED &amp; PEELED (20)</v>
      </c>
      <c r="B8" s="62" t="str">
        <f t="shared" si="1"/>
        <v>Fish</v>
      </c>
      <c r="C8" s="62" t="str">
        <f t="shared" si="2"/>
        <v>500Gm</v>
      </c>
      <c r="D8" s="65">
        <f t="shared" si="3"/>
        <v>2</v>
      </c>
      <c r="E8" s="65">
        <f>IF(B8="","",IF(period=4,'Stock Count'!$K8,'Stock Count'!$M8))</f>
        <v>10</v>
      </c>
      <c r="F8" s="63">
        <f t="shared" si="4"/>
        <v>20</v>
      </c>
      <c r="G8" s="76"/>
    </row>
    <row r="9" spans="1:7" ht="18" customHeight="1" x14ac:dyDescent="0.2">
      <c r="A9" s="62" t="str">
        <f t="shared" si="0"/>
        <v>SALMON FILLET SKINLESS (30)</v>
      </c>
      <c r="B9" s="62" t="str">
        <f t="shared" si="1"/>
        <v>Fish</v>
      </c>
      <c r="C9" s="62" t="str">
        <f t="shared" si="2"/>
        <v>EACH</v>
      </c>
      <c r="D9" s="65">
        <f t="shared" si="3"/>
        <v>1.04</v>
      </c>
      <c r="E9" s="65">
        <f>IF(B9="","",IF(period=4,'Stock Count'!$K9,'Stock Count'!$M9))</f>
        <v>0</v>
      </c>
      <c r="F9" s="63">
        <f t="shared" si="4"/>
        <v>0</v>
      </c>
      <c r="G9" s="76"/>
    </row>
    <row r="10" spans="1:7" ht="18" customHeight="1" x14ac:dyDescent="0.2">
      <c r="A10" s="62" t="str">
        <f t="shared" si="0"/>
        <v>SCAMPI BREADED (10)</v>
      </c>
      <c r="B10" s="62" t="str">
        <f t="shared" si="1"/>
        <v>Fish</v>
      </c>
      <c r="C10" s="62" t="str">
        <f t="shared" si="2"/>
        <v>1Kg</v>
      </c>
      <c r="D10" s="65">
        <f t="shared" si="3"/>
        <v>4.9000000000000004</v>
      </c>
      <c r="E10" s="65">
        <f>IF(B10="","",IF(period=4,'Stock Count'!$K10,'Stock Count'!$M10))</f>
        <v>12.5</v>
      </c>
      <c r="F10" s="63">
        <f t="shared" si="4"/>
        <v>61.250000000000007</v>
      </c>
      <c r="G10" s="76"/>
    </row>
    <row r="11" spans="1:7" ht="18" customHeight="1" x14ac:dyDescent="0.2">
      <c r="A11" s="62" t="str">
        <f t="shared" si="0"/>
        <v>BACON UNSMOKED BACK (4)</v>
      </c>
      <c r="B11" s="62" t="str">
        <f t="shared" si="1"/>
        <v>Meat</v>
      </c>
      <c r="C11" s="62" t="str">
        <f t="shared" si="2"/>
        <v>2.26KG</v>
      </c>
      <c r="D11" s="65">
        <f t="shared" si="3"/>
        <v>5.97</v>
      </c>
      <c r="E11" s="65">
        <f>IF(B11="","",IF(period=4,'Stock Count'!$K11,'Stock Count'!$M11))</f>
        <v>9.6999999999999993</v>
      </c>
      <c r="F11" s="63">
        <f t="shared" si="4"/>
        <v>57.908999999999992</v>
      </c>
      <c r="G11" s="76"/>
    </row>
    <row r="12" spans="1:7" ht="18" customHeight="1" x14ac:dyDescent="0.2">
      <c r="A12" s="62" t="str">
        <f t="shared" si="0"/>
        <v>BURGERS 4OZ (48)</v>
      </c>
      <c r="B12" s="62" t="str">
        <f t="shared" si="1"/>
        <v>Meat</v>
      </c>
      <c r="C12" s="62" t="str">
        <f t="shared" si="2"/>
        <v>EACH</v>
      </c>
      <c r="D12" s="65">
        <f t="shared" si="3"/>
        <v>0.24</v>
      </c>
      <c r="E12" s="65">
        <f>IF(B12="","",IF(period=4,'Stock Count'!$K12,'Stock Count'!$M12))</f>
        <v>62</v>
      </c>
      <c r="F12" s="63">
        <f t="shared" si="4"/>
        <v>14.879999999999999</v>
      </c>
      <c r="G12" s="76"/>
    </row>
    <row r="13" spans="1:7" ht="18" customHeight="1" x14ac:dyDescent="0.2">
      <c r="A13" s="62" t="str">
        <f t="shared" si="0"/>
        <v>CHICKEN DOUBLE BREAST 185G</v>
      </c>
      <c r="B13" s="62" t="str">
        <f t="shared" si="1"/>
        <v>Meat</v>
      </c>
      <c r="C13" s="62" t="str">
        <f t="shared" si="2"/>
        <v>EACH</v>
      </c>
      <c r="D13" s="65">
        <f t="shared" si="3"/>
        <v>1.1493333333333333</v>
      </c>
      <c r="E13" s="65">
        <f>IF(B13="","",IF(period=4,'Stock Count'!$K13,'Stock Count'!$M13))</f>
        <v>66</v>
      </c>
      <c r="F13" s="63">
        <f t="shared" si="4"/>
        <v>75.855999999999995</v>
      </c>
      <c r="G13" s="76"/>
    </row>
    <row r="14" spans="1:7" ht="18" customHeight="1" x14ac:dyDescent="0.2">
      <c r="A14" s="62" t="str">
        <f t="shared" si="0"/>
        <v>CHICKEN PAKORA</v>
      </c>
      <c r="B14" s="62" t="str">
        <f t="shared" si="1"/>
        <v>Meat</v>
      </c>
      <c r="C14" s="62" t="str">
        <f t="shared" si="2"/>
        <v>BAG</v>
      </c>
      <c r="D14" s="65" t="str">
        <f t="shared" si="3"/>
        <v/>
      </c>
      <c r="E14" s="65">
        <f>IF(B14="","",IF(period=4,'Stock Count'!$K14,'Stock Count'!$M14))</f>
        <v>0</v>
      </c>
      <c r="F14" s="63" t="str">
        <f t="shared" si="4"/>
        <v/>
      </c>
      <c r="G14" s="76"/>
    </row>
    <row r="15" spans="1:7" ht="18" customHeight="1" x14ac:dyDescent="0.2">
      <c r="A15" s="62" t="str">
        <f t="shared" si="0"/>
        <v>HAM SLICED</v>
      </c>
      <c r="B15" s="62" t="str">
        <f t="shared" si="1"/>
        <v>Meat</v>
      </c>
      <c r="C15" s="62" t="str">
        <f t="shared" si="2"/>
        <v>454G</v>
      </c>
      <c r="D15" s="65" t="str">
        <f t="shared" si="3"/>
        <v/>
      </c>
      <c r="E15" s="65">
        <f>IF(B15="","",IF(period=4,'Stock Count'!$K15,'Stock Count'!$M15))</f>
        <v>0</v>
      </c>
      <c r="F15" s="63" t="str">
        <f t="shared" si="4"/>
        <v/>
      </c>
      <c r="G15" s="76"/>
    </row>
    <row r="16" spans="1:7" ht="18" customHeight="1" x14ac:dyDescent="0.2">
      <c r="A16" s="62" t="str">
        <f t="shared" si="0"/>
        <v>LAMB LEG STEAK (20)</v>
      </c>
      <c r="B16" s="62" t="str">
        <f t="shared" si="1"/>
        <v>Meat</v>
      </c>
      <c r="C16" s="62" t="str">
        <f t="shared" si="2"/>
        <v>EACH</v>
      </c>
      <c r="D16" s="65" t="str">
        <f t="shared" si="3"/>
        <v/>
      </c>
      <c r="E16" s="65">
        <f>IF(B16="","",IF(period=4,'Stock Count'!$K16,'Stock Count'!$M16))</f>
        <v>0</v>
      </c>
      <c r="F16" s="63" t="str">
        <f t="shared" si="4"/>
        <v/>
      </c>
      <c r="G16" s="76"/>
    </row>
    <row r="17" spans="1:7" ht="18" customHeight="1" x14ac:dyDescent="0.2">
      <c r="A17" s="62" t="str">
        <f t="shared" si="0"/>
        <v>LAMB CUTLET</v>
      </c>
      <c r="B17" s="62" t="str">
        <f t="shared" si="1"/>
        <v>Meat</v>
      </c>
      <c r="C17" s="62" t="str">
        <f t="shared" si="2"/>
        <v>EACH</v>
      </c>
      <c r="D17" s="65" t="str">
        <f t="shared" si="3"/>
        <v/>
      </c>
      <c r="E17" s="65">
        <f>IF(B17="","",IF(period=4,'Stock Count'!$K17,'Stock Count'!$M17))</f>
        <v>0</v>
      </c>
      <c r="F17" s="63" t="str">
        <f t="shared" si="4"/>
        <v/>
      </c>
      <c r="G17" s="76"/>
    </row>
    <row r="18" spans="1:7" ht="18" customHeight="1" x14ac:dyDescent="0.2">
      <c r="A18" s="62" t="str">
        <f t="shared" si="0"/>
        <v>PORK RIB EYE 7 OZ (24)</v>
      </c>
      <c r="B18" s="62" t="str">
        <f t="shared" si="1"/>
        <v>Meat</v>
      </c>
      <c r="C18" s="62" t="str">
        <f t="shared" si="2"/>
        <v>EACH</v>
      </c>
      <c r="D18" s="65" t="str">
        <f t="shared" si="3"/>
        <v/>
      </c>
      <c r="E18" s="65">
        <f>IF(B18="","",IF(period=4,'Stock Count'!$K18,'Stock Count'!$M18))</f>
        <v>0</v>
      </c>
      <c r="F18" s="63" t="str">
        <f t="shared" si="4"/>
        <v/>
      </c>
      <c r="G18" s="76"/>
    </row>
    <row r="19" spans="1:7" ht="18" customHeight="1" x14ac:dyDescent="0.2">
      <c r="A19" s="62" t="str">
        <f t="shared" si="0"/>
        <v>SAUSAGE BREAKFAST 1X8</v>
      </c>
      <c r="B19" s="62" t="str">
        <f t="shared" si="1"/>
        <v>Meat</v>
      </c>
      <c r="C19" s="62" t="str">
        <f t="shared" si="2"/>
        <v>BAG</v>
      </c>
      <c r="D19" s="65" t="str">
        <f t="shared" si="3"/>
        <v/>
      </c>
      <c r="E19" s="65">
        <f>IF(B19="","",IF(period=4,'Stock Count'!$K19,'Stock Count'!$M19))</f>
        <v>0</v>
      </c>
      <c r="F19" s="63" t="str">
        <f t="shared" si="4"/>
        <v/>
      </c>
      <c r="G19" s="76"/>
    </row>
    <row r="20" spans="1:7" ht="18" customHeight="1" x14ac:dyDescent="0.2">
      <c r="A20" s="62" t="str">
        <f t="shared" si="0"/>
        <v>SAUSAGE IRISH</v>
      </c>
      <c r="B20" s="62" t="str">
        <f t="shared" si="1"/>
        <v>Meat</v>
      </c>
      <c r="C20" s="62" t="str">
        <f t="shared" si="2"/>
        <v>BOX</v>
      </c>
      <c r="D20" s="65" t="str">
        <f t="shared" si="3"/>
        <v/>
      </c>
      <c r="E20" s="65">
        <f>IF(B20="","",IF(period=4,'Stock Count'!$K20,'Stock Count'!$M20))</f>
        <v>0</v>
      </c>
      <c r="F20" s="63" t="str">
        <f t="shared" si="4"/>
        <v/>
      </c>
      <c r="G20" s="76"/>
    </row>
    <row r="21" spans="1:7" ht="18" customHeight="1" x14ac:dyDescent="0.2">
      <c r="A21" s="62" t="str">
        <f t="shared" si="0"/>
        <v>SAUSAGE MINI PORK</v>
      </c>
      <c r="B21" s="62" t="str">
        <f t="shared" si="1"/>
        <v>Meat</v>
      </c>
      <c r="C21" s="62" t="str">
        <f t="shared" si="2"/>
        <v>CASE</v>
      </c>
      <c r="D21" s="65" t="str">
        <f t="shared" si="3"/>
        <v/>
      </c>
      <c r="E21" s="65">
        <f>IF(B21="","",IF(period=4,'Stock Count'!$K21,'Stock Count'!$M21))</f>
        <v>0</v>
      </c>
      <c r="F21" s="63" t="str">
        <f t="shared" si="4"/>
        <v/>
      </c>
      <c r="G21" s="76"/>
    </row>
    <row r="22" spans="1:7" ht="18" customHeight="1" x14ac:dyDescent="0.2">
      <c r="A22" s="62" t="str">
        <f t="shared" si="0"/>
        <v>STEAK GAMMON</v>
      </c>
      <c r="B22" s="62" t="str">
        <f t="shared" si="1"/>
        <v>Meat</v>
      </c>
      <c r="C22" s="62" t="str">
        <f t="shared" si="2"/>
        <v>EACH</v>
      </c>
      <c r="D22" s="65" t="str">
        <f t="shared" si="3"/>
        <v/>
      </c>
      <c r="E22" s="65">
        <f>IF(B22="","",IF(period=4,'Stock Count'!$K22,'Stock Count'!$M22))</f>
        <v>0</v>
      </c>
      <c r="F22" s="63" t="str">
        <f t="shared" si="4"/>
        <v/>
      </c>
      <c r="G22" s="76"/>
    </row>
    <row r="23" spans="1:7" ht="18" customHeight="1" x14ac:dyDescent="0.2">
      <c r="A23" s="62" t="str">
        <f t="shared" si="0"/>
        <v>STEAK RUMP 10 OZ</v>
      </c>
      <c r="B23" s="62" t="str">
        <f t="shared" si="1"/>
        <v>Meat</v>
      </c>
      <c r="C23" s="62" t="str">
        <f t="shared" si="2"/>
        <v>EACH</v>
      </c>
      <c r="D23" s="65" t="str">
        <f t="shared" si="3"/>
        <v/>
      </c>
      <c r="E23" s="65">
        <f>IF(B23="","",IF(period=4,'Stock Count'!$K23,'Stock Count'!$M23))</f>
        <v>0</v>
      </c>
      <c r="F23" s="63" t="str">
        <f t="shared" si="4"/>
        <v/>
      </c>
      <c r="G23" s="76"/>
    </row>
    <row r="24" spans="1:7" ht="18" customHeight="1" x14ac:dyDescent="0.2">
      <c r="A24" s="62" t="str">
        <f t="shared" si="0"/>
        <v>STEAK SIRLOIN</v>
      </c>
      <c r="B24" s="62" t="str">
        <f t="shared" si="1"/>
        <v>Meat</v>
      </c>
      <c r="C24" s="62" t="str">
        <f t="shared" si="2"/>
        <v>8OZ</v>
      </c>
      <c r="D24" s="65" t="str">
        <f t="shared" si="3"/>
        <v/>
      </c>
      <c r="E24" s="65">
        <f>IF(B24="","",IF(period=4,'Stock Count'!$K24,'Stock Count'!$M24))</f>
        <v>0</v>
      </c>
      <c r="F24" s="63" t="str">
        <f t="shared" si="4"/>
        <v/>
      </c>
      <c r="G24" s="76"/>
    </row>
    <row r="25" spans="1:7" ht="18" customHeight="1" x14ac:dyDescent="0.2">
      <c r="A25" s="62" t="str">
        <f t="shared" si="0"/>
        <v>CHICKEN JUNGLES (40)</v>
      </c>
      <c r="B25" s="62" t="str">
        <f t="shared" si="1"/>
        <v>Multi Portion</v>
      </c>
      <c r="C25" s="62" t="str">
        <f t="shared" si="2"/>
        <v>2 KILO</v>
      </c>
      <c r="D25" s="65" t="str">
        <f t="shared" si="3"/>
        <v/>
      </c>
      <c r="E25" s="65">
        <f>IF(B25="","",IF(period=4,'Stock Count'!$K25,'Stock Count'!$M25))</f>
        <v>0</v>
      </c>
      <c r="F25" s="63" t="str">
        <f t="shared" si="4"/>
        <v/>
      </c>
      <c r="G25" s="76"/>
    </row>
    <row r="26" spans="1:7" ht="18" customHeight="1" x14ac:dyDescent="0.2">
      <c r="A26" s="62" t="str">
        <f t="shared" si="0"/>
        <v>CHICKEN TIKKA</v>
      </c>
      <c r="B26" s="62" t="str">
        <f t="shared" si="1"/>
        <v>Multi Portion</v>
      </c>
      <c r="C26" s="62" t="str">
        <f t="shared" si="2"/>
        <v>EACH</v>
      </c>
      <c r="D26" s="65" t="str">
        <f t="shared" si="3"/>
        <v/>
      </c>
      <c r="E26" s="65">
        <f>IF(B26="","",IF(period=4,'Stock Count'!$K26,'Stock Count'!$M26))</f>
        <v>0</v>
      </c>
      <c r="F26" s="63" t="str">
        <f t="shared" si="4"/>
        <v/>
      </c>
      <c r="G26" s="76"/>
    </row>
    <row r="27" spans="1:7" ht="18" customHeight="1" x14ac:dyDescent="0.2">
      <c r="A27" s="62" t="str">
        <f t="shared" si="0"/>
        <v>LASAGNE AL FORNO</v>
      </c>
      <c r="B27" s="62" t="str">
        <f t="shared" si="1"/>
        <v>Multi Portion</v>
      </c>
      <c r="C27" s="62" t="str">
        <f t="shared" si="2"/>
        <v>3 KG</v>
      </c>
      <c r="D27" s="65" t="str">
        <f t="shared" si="3"/>
        <v/>
      </c>
      <c r="E27" s="65">
        <f>IF(B27="","",IF(period=4,'Stock Count'!$K27,'Stock Count'!$M27))</f>
        <v>0</v>
      </c>
      <c r="F27" s="63" t="str">
        <f t="shared" si="4"/>
        <v/>
      </c>
      <c r="G27" s="76"/>
    </row>
    <row r="28" spans="1:7" ht="18" customHeight="1" x14ac:dyDescent="0.2">
      <c r="A28" s="62" t="str">
        <f t="shared" si="0"/>
        <v>STEAK&amp;ALE PIE (1X24)</v>
      </c>
      <c r="B28" s="62" t="str">
        <f t="shared" si="1"/>
        <v>Multi Portion</v>
      </c>
      <c r="C28" s="62" t="str">
        <f t="shared" si="2"/>
        <v>EACH</v>
      </c>
      <c r="D28" s="65" t="str">
        <f t="shared" si="3"/>
        <v/>
      </c>
      <c r="E28" s="65">
        <f>IF(B28="","",IF(period=4,'Stock Count'!$K28,'Stock Count'!$M28))</f>
        <v>0</v>
      </c>
      <c r="F28" s="63" t="str">
        <f t="shared" si="4"/>
        <v/>
      </c>
      <c r="G28" s="76"/>
    </row>
    <row r="29" spans="1:7" ht="18" customHeight="1" x14ac:dyDescent="0.2">
      <c r="A29" s="62" t="str">
        <f t="shared" si="0"/>
        <v>TURKEY TWIZZLER</v>
      </c>
      <c r="B29" s="62" t="str">
        <f t="shared" si="1"/>
        <v>Multi Portion</v>
      </c>
      <c r="C29" s="62" t="str">
        <f t="shared" si="2"/>
        <v>EACH</v>
      </c>
      <c r="D29" s="65" t="str">
        <f t="shared" si="3"/>
        <v/>
      </c>
      <c r="E29" s="65">
        <f>IF(B29="","",IF(period=4,'Stock Count'!$K29,'Stock Count'!$M29))</f>
        <v>0</v>
      </c>
      <c r="F29" s="63" t="str">
        <f t="shared" si="4"/>
        <v/>
      </c>
      <c r="G29" s="76"/>
    </row>
    <row r="30" spans="1:7" ht="18" customHeight="1" x14ac:dyDescent="0.2">
      <c r="A30" s="62" t="str">
        <f t="shared" si="0"/>
        <v>APPLE&amp;BLACKBERRY (12)</v>
      </c>
      <c r="B30" s="62" t="str">
        <f t="shared" si="1"/>
        <v>Sweets &amp; Desserts</v>
      </c>
      <c r="C30" s="62" t="str">
        <f t="shared" si="2"/>
        <v>EACH</v>
      </c>
      <c r="D30" s="65" t="str">
        <f t="shared" si="3"/>
        <v/>
      </c>
      <c r="E30" s="65">
        <f>IF(B30="","",IF(period=4,'Stock Count'!$K30,'Stock Count'!$M30))</f>
        <v>0</v>
      </c>
      <c r="F30" s="63" t="str">
        <f t="shared" si="4"/>
        <v/>
      </c>
      <c r="G30" s="76"/>
    </row>
    <row r="31" spans="1:7" ht="18" customHeight="1" x14ac:dyDescent="0.2">
      <c r="A31" s="62" t="str">
        <f t="shared" si="0"/>
        <v>BAKED CHEESECAKE (12)</v>
      </c>
      <c r="B31" s="62" t="str">
        <f t="shared" si="1"/>
        <v>Sweets &amp; Desserts</v>
      </c>
      <c r="C31" s="62" t="str">
        <f t="shared" si="2"/>
        <v>EACH</v>
      </c>
      <c r="D31" s="65" t="str">
        <f t="shared" si="3"/>
        <v/>
      </c>
      <c r="E31" s="65">
        <f>IF(B31="","",IF(period=4,'Stock Count'!$K31,'Stock Count'!$M31))</f>
        <v>0</v>
      </c>
      <c r="F31" s="63" t="str">
        <f t="shared" si="4"/>
        <v/>
      </c>
      <c r="G31" s="76"/>
    </row>
    <row r="32" spans="1:7" ht="18" customHeight="1" x14ac:dyDescent="0.2">
      <c r="A32" s="62" t="str">
        <f t="shared" si="0"/>
        <v xml:space="preserve">CHOC FUDGE SAUCE </v>
      </c>
      <c r="B32" s="62" t="str">
        <f t="shared" si="1"/>
        <v>Sweets &amp; Desserts</v>
      </c>
      <c r="C32" s="62" t="str">
        <f t="shared" si="2"/>
        <v>BAG</v>
      </c>
      <c r="D32" s="65" t="str">
        <f t="shared" si="3"/>
        <v/>
      </c>
      <c r="E32" s="65">
        <f>IF(B32="","",IF(period=4,'Stock Count'!$K32,'Stock Count'!$M32))</f>
        <v>0</v>
      </c>
      <c r="F32" s="63" t="str">
        <f t="shared" si="4"/>
        <v/>
      </c>
      <c r="G32" s="76"/>
    </row>
    <row r="33" spans="1:7" ht="18" customHeight="1" x14ac:dyDescent="0.2">
      <c r="A33" s="62" t="str">
        <f t="shared" si="0"/>
        <v>CHOCOLATE RIOT (12)</v>
      </c>
      <c r="B33" s="62" t="str">
        <f t="shared" si="1"/>
        <v>Sweets &amp; Desserts</v>
      </c>
      <c r="C33" s="62" t="str">
        <f t="shared" si="2"/>
        <v>EACH</v>
      </c>
      <c r="D33" s="65" t="str">
        <f t="shared" si="3"/>
        <v/>
      </c>
      <c r="E33" s="65">
        <f>IF(B33="","",IF(period=4,'Stock Count'!$K33,'Stock Count'!$M33))</f>
        <v>0</v>
      </c>
      <c r="F33" s="63" t="str">
        <f t="shared" si="4"/>
        <v/>
      </c>
      <c r="G33" s="76"/>
    </row>
    <row r="34" spans="1:7" ht="18" customHeight="1" x14ac:dyDescent="0.2">
      <c r="A34" s="62" t="str">
        <f t="shared" si="0"/>
        <v>CUSTARD (12)</v>
      </c>
      <c r="B34" s="62" t="str">
        <f t="shared" si="1"/>
        <v>Sweets &amp; Desserts</v>
      </c>
      <c r="C34" s="62" t="str">
        <f t="shared" si="2"/>
        <v>EACH</v>
      </c>
      <c r="D34" s="65" t="str">
        <f t="shared" si="3"/>
        <v/>
      </c>
      <c r="E34" s="65">
        <f>IF(B34="","",IF(period=4,'Stock Count'!$K34,'Stock Count'!$M34))</f>
        <v>0</v>
      </c>
      <c r="F34" s="63" t="str">
        <f t="shared" si="4"/>
        <v/>
      </c>
      <c r="G34" s="76"/>
    </row>
    <row r="35" spans="1:7" ht="18" customHeight="1" x14ac:dyDescent="0.2">
      <c r="A35" s="62" t="str">
        <f t="shared" si="0"/>
        <v>ICE CREAM MOVEN ALL</v>
      </c>
      <c r="B35" s="62" t="str">
        <f t="shared" si="1"/>
        <v>Sweets &amp; Desserts</v>
      </c>
      <c r="C35" s="62" t="str">
        <f t="shared" si="2"/>
        <v>2.4 LTR</v>
      </c>
      <c r="D35" s="65" t="str">
        <f t="shared" si="3"/>
        <v/>
      </c>
      <c r="E35" s="65">
        <f>IF(B35="","",IF(period=4,'Stock Count'!$K35,'Stock Count'!$M35))</f>
        <v>0</v>
      </c>
      <c r="F35" s="63" t="str">
        <f t="shared" si="4"/>
        <v/>
      </c>
      <c r="G35" s="76"/>
    </row>
    <row r="36" spans="1:7" ht="18" customHeight="1" x14ac:dyDescent="0.2">
      <c r="A36" s="62" t="str">
        <f t="shared" si="0"/>
        <v>ICE CREAM MOVEN ALL</v>
      </c>
      <c r="B36" s="62" t="str">
        <f t="shared" si="1"/>
        <v>Sweets &amp; Desserts</v>
      </c>
      <c r="C36" s="62" t="str">
        <f t="shared" si="2"/>
        <v>2.4 LTR</v>
      </c>
      <c r="D36" s="65" t="str">
        <f t="shared" si="3"/>
        <v/>
      </c>
      <c r="E36" s="65">
        <f>IF(B36="","",IF(period=4,'Stock Count'!$K36,'Stock Count'!$M36))</f>
        <v>0</v>
      </c>
      <c r="F36" s="63" t="str">
        <f t="shared" si="4"/>
        <v/>
      </c>
      <c r="G36" s="76"/>
    </row>
    <row r="37" spans="1:7" ht="18" customHeight="1" x14ac:dyDescent="0.2">
      <c r="A37" s="62" t="str">
        <f t="shared" si="0"/>
        <v>PROFITEROLES 1X5</v>
      </c>
      <c r="B37" s="62" t="str">
        <f t="shared" si="1"/>
        <v>Sweets &amp; Desserts</v>
      </c>
      <c r="C37" s="62" t="str">
        <f t="shared" si="2"/>
        <v>BAG</v>
      </c>
      <c r="D37" s="65" t="str">
        <f t="shared" si="3"/>
        <v/>
      </c>
      <c r="E37" s="65">
        <f>IF(B37="","",IF(period=4,'Stock Count'!$K37,'Stock Count'!$M37))</f>
        <v>0</v>
      </c>
      <c r="F37" s="63" t="str">
        <f t="shared" si="4"/>
        <v/>
      </c>
      <c r="G37" s="76"/>
    </row>
    <row r="38" spans="1:7" ht="18" customHeight="1" x14ac:dyDescent="0.2">
      <c r="A38" s="62" t="str">
        <f t="shared" si="0"/>
        <v xml:space="preserve">ROLY POLY (12) </v>
      </c>
      <c r="B38" s="62" t="str">
        <f t="shared" si="1"/>
        <v>Sweets &amp; Desserts</v>
      </c>
      <c r="C38" s="62" t="str">
        <f t="shared" si="2"/>
        <v>EACH</v>
      </c>
      <c r="D38" s="65" t="str">
        <f t="shared" si="3"/>
        <v/>
      </c>
      <c r="E38" s="65">
        <f>IF(B38="","",IF(period=4,'Stock Count'!$K38,'Stock Count'!$M38))</f>
        <v>0</v>
      </c>
      <c r="F38" s="63" t="str">
        <f t="shared" si="4"/>
        <v/>
      </c>
      <c r="G38" s="76"/>
    </row>
    <row r="39" spans="1:7" ht="18" customHeight="1" x14ac:dyDescent="0.2">
      <c r="A39" s="62" t="str">
        <f t="shared" si="0"/>
        <v>STICKY TOFFEE PUDDING (12)</v>
      </c>
      <c r="B39" s="62" t="str">
        <f t="shared" si="1"/>
        <v>Sweets &amp; Desserts</v>
      </c>
      <c r="C39" s="62" t="str">
        <f t="shared" si="2"/>
        <v>EACH</v>
      </c>
      <c r="D39" s="65" t="str">
        <f t="shared" si="3"/>
        <v/>
      </c>
      <c r="E39" s="65">
        <f>IF(B39="","",IF(period=4,'Stock Count'!$K39,'Stock Count'!$M39))</f>
        <v>0</v>
      </c>
      <c r="F39" s="63" t="str">
        <f t="shared" si="4"/>
        <v/>
      </c>
      <c r="G39" s="76"/>
    </row>
    <row r="40" spans="1:7" ht="18" customHeight="1" x14ac:dyDescent="0.2">
      <c r="A40" s="62" t="str">
        <f t="shared" si="0"/>
        <v>TOFFEE SAUCE (12)</v>
      </c>
      <c r="B40" s="62" t="str">
        <f t="shared" si="1"/>
        <v>Sweets &amp; Desserts</v>
      </c>
      <c r="C40" s="62" t="str">
        <f t="shared" si="2"/>
        <v>EACH</v>
      </c>
      <c r="D40" s="65" t="str">
        <f t="shared" si="3"/>
        <v/>
      </c>
      <c r="E40" s="65">
        <f>IF(B40="","",IF(period=4,'Stock Count'!$K40,'Stock Count'!$M40))</f>
        <v>0</v>
      </c>
      <c r="F40" s="63" t="str">
        <f t="shared" si="4"/>
        <v/>
      </c>
      <c r="G40" s="76"/>
    </row>
    <row r="41" spans="1:7" ht="18" customHeight="1" x14ac:dyDescent="0.2">
      <c r="A41" s="62" t="str">
        <f t="shared" si="0"/>
        <v>Toppings BUTTERSCOTCH/CHOC/RASPBERRY</v>
      </c>
      <c r="B41" s="62" t="str">
        <f t="shared" si="1"/>
        <v>Sweets &amp; Desserts</v>
      </c>
      <c r="C41" s="62" t="str">
        <f t="shared" si="2"/>
        <v>EACH</v>
      </c>
      <c r="D41" s="65" t="str">
        <f t="shared" si="3"/>
        <v/>
      </c>
      <c r="E41" s="65">
        <f>IF(B41="","",IF(period=4,'Stock Count'!$K41,'Stock Count'!$M41))</f>
        <v>0</v>
      </c>
      <c r="F41" s="63" t="str">
        <f t="shared" si="4"/>
        <v/>
      </c>
      <c r="G41" s="76"/>
    </row>
    <row r="42" spans="1:7" ht="18" customHeight="1" x14ac:dyDescent="0.2">
      <c r="A42" s="62" t="str">
        <f t="shared" si="0"/>
        <v>WAFFLES BELGIAN</v>
      </c>
      <c r="B42" s="62" t="str">
        <f t="shared" si="1"/>
        <v>Sweets &amp; Desserts</v>
      </c>
      <c r="C42" s="62" t="str">
        <f t="shared" si="2"/>
        <v>CASE</v>
      </c>
      <c r="D42" s="65" t="str">
        <f t="shared" si="3"/>
        <v/>
      </c>
      <c r="E42" s="65">
        <f>IF(B42="","",IF(period=4,'Stock Count'!$K42,'Stock Count'!$M42))</f>
        <v>0</v>
      </c>
      <c r="F42" s="63" t="str">
        <f t="shared" si="4"/>
        <v/>
      </c>
      <c r="G42" s="76"/>
    </row>
    <row r="43" spans="1:7" ht="18" customHeight="1" x14ac:dyDescent="0.2">
      <c r="A43" s="62" t="str">
        <f t="shared" si="0"/>
        <v>X MANS PUDDING 1X12</v>
      </c>
      <c r="B43" s="62" t="str">
        <f t="shared" si="1"/>
        <v>Sweets &amp; Desserts</v>
      </c>
      <c r="C43" s="62" t="str">
        <f t="shared" si="2"/>
        <v>EACH</v>
      </c>
      <c r="D43" s="65" t="str">
        <f t="shared" si="3"/>
        <v/>
      </c>
      <c r="E43" s="65">
        <f>IF(B43="","",IF(period=4,'Stock Count'!$K43,'Stock Count'!$M43))</f>
        <v>0</v>
      </c>
      <c r="F43" s="63" t="str">
        <f t="shared" si="4"/>
        <v/>
      </c>
      <c r="G43" s="76"/>
    </row>
    <row r="44" spans="1:7" ht="18" customHeight="1" x14ac:dyDescent="0.2">
      <c r="A44" s="62" t="str">
        <f t="shared" si="0"/>
        <v>APPLES GREEN</v>
      </c>
      <c r="B44" s="62" t="str">
        <f t="shared" si="1"/>
        <v>Fruit &amp; Veg</v>
      </c>
      <c r="C44" s="62" t="str">
        <f t="shared" si="2"/>
        <v>1.5KG</v>
      </c>
      <c r="D44" s="65" t="str">
        <f t="shared" si="3"/>
        <v/>
      </c>
      <c r="E44" s="65">
        <f>IF(B44="","",IF(period=4,'Stock Count'!$K44,'Stock Count'!$M44))</f>
        <v>0</v>
      </c>
      <c r="F44" s="63" t="str">
        <f t="shared" si="4"/>
        <v/>
      </c>
      <c r="G44" s="76"/>
    </row>
    <row r="45" spans="1:7" ht="18" customHeight="1" x14ac:dyDescent="0.2">
      <c r="A45" s="62" t="str">
        <f t="shared" si="0"/>
        <v>BANANAS</v>
      </c>
      <c r="B45" s="62" t="str">
        <f t="shared" si="1"/>
        <v>Fruit &amp; Veg</v>
      </c>
      <c r="C45" s="62" t="str">
        <f t="shared" si="2"/>
        <v>1.5KG</v>
      </c>
      <c r="D45" s="65" t="str">
        <f t="shared" si="3"/>
        <v/>
      </c>
      <c r="E45" s="65">
        <f>IF(B45="","",IF(period=4,'Stock Count'!$K45,'Stock Count'!$M45))</f>
        <v>0</v>
      </c>
      <c r="F45" s="63" t="str">
        <f t="shared" si="4"/>
        <v/>
      </c>
      <c r="G45" s="76"/>
    </row>
    <row r="46" spans="1:7" ht="18" customHeight="1" x14ac:dyDescent="0.2">
      <c r="A46" s="62" t="str">
        <f t="shared" si="0"/>
        <v>BROCCOLI 2KG</v>
      </c>
      <c r="B46" s="62" t="str">
        <f t="shared" si="1"/>
        <v>Fruit &amp; Veg</v>
      </c>
      <c r="C46" s="62" t="str">
        <f t="shared" si="2"/>
        <v>2KG</v>
      </c>
      <c r="D46" s="65" t="str">
        <f t="shared" si="3"/>
        <v/>
      </c>
      <c r="E46" s="65">
        <f>IF(B46="","",IF(period=4,'Stock Count'!$K46,'Stock Count'!$M46))</f>
        <v>0</v>
      </c>
      <c r="F46" s="63" t="str">
        <f t="shared" si="4"/>
        <v/>
      </c>
      <c r="G46" s="76"/>
    </row>
    <row r="47" spans="1:7" ht="18" customHeight="1" x14ac:dyDescent="0.2">
      <c r="A47" s="62" t="str">
        <f t="shared" si="0"/>
        <v>CARROT 2KG</v>
      </c>
      <c r="B47" s="62" t="str">
        <f t="shared" si="1"/>
        <v>Fruit &amp; Veg</v>
      </c>
      <c r="C47" s="62" t="str">
        <f t="shared" si="2"/>
        <v>2KG</v>
      </c>
      <c r="D47" s="65" t="str">
        <f t="shared" si="3"/>
        <v/>
      </c>
      <c r="E47" s="65">
        <f>IF(B47="","",IF(period=4,'Stock Count'!$K47,'Stock Count'!$M47))</f>
        <v>0</v>
      </c>
      <c r="F47" s="63" t="str">
        <f t="shared" si="4"/>
        <v/>
      </c>
      <c r="G47" s="76"/>
    </row>
    <row r="48" spans="1:7" ht="18" customHeight="1" x14ac:dyDescent="0.2">
      <c r="A48" s="62" t="str">
        <f t="shared" si="0"/>
        <v>CAULIFLOWER</v>
      </c>
      <c r="B48" s="62" t="str">
        <f t="shared" si="1"/>
        <v>Fruit &amp; Veg</v>
      </c>
      <c r="C48" s="62" t="str">
        <f t="shared" si="2"/>
        <v>8.5KG</v>
      </c>
      <c r="D48" s="65" t="str">
        <f t="shared" si="3"/>
        <v/>
      </c>
      <c r="E48" s="65">
        <f>IF(B48="","",IF(period=4,'Stock Count'!$K48,'Stock Count'!$M48))</f>
        <v>0</v>
      </c>
      <c r="F48" s="63" t="str">
        <f t="shared" si="4"/>
        <v/>
      </c>
      <c r="G48" s="76"/>
    </row>
    <row r="49" spans="1:7" ht="18" customHeight="1" x14ac:dyDescent="0.2">
      <c r="A49" s="62" t="str">
        <f t="shared" si="0"/>
        <v>CUCUMBER</v>
      </c>
      <c r="B49" s="62" t="str">
        <f t="shared" si="1"/>
        <v>Fruit &amp; Veg</v>
      </c>
      <c r="C49" s="62" t="str">
        <f t="shared" si="2"/>
        <v>EACH</v>
      </c>
      <c r="D49" s="65" t="str">
        <f t="shared" si="3"/>
        <v/>
      </c>
      <c r="E49" s="65">
        <f>IF(B49="","",IF(period=4,'Stock Count'!$K49,'Stock Count'!$M49))</f>
        <v>0</v>
      </c>
      <c r="F49" s="63" t="str">
        <f t="shared" si="4"/>
        <v/>
      </c>
      <c r="G49" s="76"/>
    </row>
    <row r="50" spans="1:7" ht="18" customHeight="1" x14ac:dyDescent="0.2">
      <c r="A50" s="62" t="str">
        <f t="shared" si="0"/>
        <v>EXOTIC FRUIT SALAD</v>
      </c>
      <c r="B50" s="62" t="str">
        <f t="shared" si="1"/>
        <v>Fruit &amp; Veg</v>
      </c>
      <c r="C50" s="62" t="str">
        <f t="shared" si="2"/>
        <v>1.25KG</v>
      </c>
      <c r="D50" s="65" t="str">
        <f t="shared" si="3"/>
        <v/>
      </c>
      <c r="E50" s="65">
        <f>IF(B50="","",IF(period=4,'Stock Count'!$K50,'Stock Count'!$M50))</f>
        <v>0</v>
      </c>
      <c r="F50" s="63" t="str">
        <f t="shared" si="4"/>
        <v/>
      </c>
      <c r="G50" s="76"/>
    </row>
    <row r="51" spans="1:7" ht="18" customHeight="1" x14ac:dyDescent="0.2">
      <c r="A51" s="62" t="str">
        <f t="shared" si="0"/>
        <v>FZ CHIPS</v>
      </c>
      <c r="B51" s="62" t="str">
        <f t="shared" si="1"/>
        <v>Fruit &amp; Veg</v>
      </c>
      <c r="C51" s="62" t="str">
        <f t="shared" si="2"/>
        <v>2.5KG</v>
      </c>
      <c r="D51" s="65" t="str">
        <f t="shared" si="3"/>
        <v/>
      </c>
      <c r="E51" s="65">
        <f>IF(B51="","",IF(period=4,'Stock Count'!$K51,'Stock Count'!$M51))</f>
        <v>0</v>
      </c>
      <c r="F51" s="63" t="str">
        <f t="shared" si="4"/>
        <v/>
      </c>
      <c r="G51" s="76"/>
    </row>
    <row r="52" spans="1:7" ht="18" customHeight="1" x14ac:dyDescent="0.2">
      <c r="A52" s="62" t="str">
        <f t="shared" si="0"/>
        <v>FZ MUSHROOMS BREADED (12)</v>
      </c>
      <c r="B52" s="62" t="str">
        <f t="shared" si="1"/>
        <v>Fruit &amp; Veg</v>
      </c>
      <c r="C52" s="62" t="str">
        <f t="shared" si="2"/>
        <v>1KG</v>
      </c>
      <c r="D52" s="65" t="str">
        <f t="shared" si="3"/>
        <v/>
      </c>
      <c r="E52" s="65">
        <f>IF(B52="","",IF(period=4,'Stock Count'!$K52,'Stock Count'!$M52))</f>
        <v>0</v>
      </c>
      <c r="F52" s="63" t="str">
        <f t="shared" si="4"/>
        <v/>
      </c>
      <c r="G52" s="76"/>
    </row>
    <row r="53" spans="1:7" ht="18" customHeight="1" x14ac:dyDescent="0.2">
      <c r="A53" s="62" t="str">
        <f t="shared" si="0"/>
        <v>FZ ONION RINGS BATTERED (10)</v>
      </c>
      <c r="B53" s="62" t="str">
        <f t="shared" si="1"/>
        <v>Fruit &amp; Veg</v>
      </c>
      <c r="C53" s="62" t="str">
        <f t="shared" si="2"/>
        <v>1KG</v>
      </c>
      <c r="D53" s="65" t="str">
        <f t="shared" si="3"/>
        <v/>
      </c>
      <c r="E53" s="65">
        <f>IF(B53="","",IF(period=4,'Stock Count'!$K53,'Stock Count'!$M53))</f>
        <v>0</v>
      </c>
      <c r="F53" s="63" t="str">
        <f t="shared" si="4"/>
        <v/>
      </c>
      <c r="G53" s="76"/>
    </row>
    <row r="54" spans="1:7" ht="18" customHeight="1" x14ac:dyDescent="0.2">
      <c r="A54" s="62" t="str">
        <f t="shared" si="0"/>
        <v>FZ PEAS GARDEN (6)</v>
      </c>
      <c r="B54" s="62" t="str">
        <f t="shared" si="1"/>
        <v>Fruit &amp; Veg</v>
      </c>
      <c r="C54" s="62" t="str">
        <f t="shared" si="2"/>
        <v>2LB</v>
      </c>
      <c r="D54" s="65" t="str">
        <f t="shared" si="3"/>
        <v/>
      </c>
      <c r="E54" s="65">
        <f>IF(B54="","",IF(period=4,'Stock Count'!$K54,'Stock Count'!$M54))</f>
        <v>0</v>
      </c>
      <c r="F54" s="63" t="str">
        <f t="shared" si="4"/>
        <v/>
      </c>
      <c r="G54" s="76"/>
    </row>
    <row r="55" spans="1:7" ht="18" customHeight="1" x14ac:dyDescent="0.2">
      <c r="A55" s="62" t="str">
        <f t="shared" si="0"/>
        <v>FZ POTATO MASHED</v>
      </c>
      <c r="B55" s="62" t="str">
        <f t="shared" si="1"/>
        <v>Fruit &amp; Veg</v>
      </c>
      <c r="C55" s="62" t="str">
        <f t="shared" si="2"/>
        <v>KILO</v>
      </c>
      <c r="D55" s="65" t="str">
        <f t="shared" si="3"/>
        <v/>
      </c>
      <c r="E55" s="65">
        <f>IF(B55="","",IF(period=4,'Stock Count'!$K55,'Stock Count'!$M55))</f>
        <v>0</v>
      </c>
      <c r="F55" s="63" t="str">
        <f t="shared" si="4"/>
        <v/>
      </c>
      <c r="G55" s="76"/>
    </row>
    <row r="56" spans="1:7" ht="18" customHeight="1" x14ac:dyDescent="0.2">
      <c r="A56" s="62" t="str">
        <f t="shared" si="0"/>
        <v>FZ POTATO ROAST</v>
      </c>
      <c r="B56" s="62" t="str">
        <f t="shared" si="1"/>
        <v>Fruit &amp; Veg</v>
      </c>
      <c r="C56" s="62" t="str">
        <f t="shared" si="2"/>
        <v>KILO</v>
      </c>
      <c r="D56" s="65" t="str">
        <f t="shared" si="3"/>
        <v/>
      </c>
      <c r="E56" s="65">
        <f>IF(B56="","",IF(period=4,'Stock Count'!$K56,'Stock Count'!$M56))</f>
        <v>0</v>
      </c>
      <c r="F56" s="63" t="str">
        <f t="shared" si="4"/>
        <v/>
      </c>
      <c r="G56" s="76"/>
    </row>
    <row r="57" spans="1:7" ht="18" customHeight="1" x14ac:dyDescent="0.2">
      <c r="A57" s="62" t="str">
        <f t="shared" si="0"/>
        <v>FZ POTATO SMILES</v>
      </c>
      <c r="B57" s="62" t="str">
        <f t="shared" si="1"/>
        <v>Fruit &amp; Veg</v>
      </c>
      <c r="C57" s="62" t="str">
        <f t="shared" si="2"/>
        <v>KILO</v>
      </c>
      <c r="D57" s="65" t="str">
        <f t="shared" si="3"/>
        <v/>
      </c>
      <c r="E57" s="65">
        <f>IF(B57="","",IF(period=4,'Stock Count'!$K57,'Stock Count'!$M57))</f>
        <v>0</v>
      </c>
      <c r="F57" s="63" t="str">
        <f t="shared" si="4"/>
        <v/>
      </c>
      <c r="G57" s="76"/>
    </row>
    <row r="58" spans="1:7" ht="18" customHeight="1" x14ac:dyDescent="0.2">
      <c r="A58" s="62" t="str">
        <f t="shared" si="0"/>
        <v>FZ POTATO WEDGES (4)</v>
      </c>
      <c r="B58" s="62" t="str">
        <f t="shared" si="1"/>
        <v>Fruit &amp; Veg</v>
      </c>
      <c r="C58" s="62" t="str">
        <f t="shared" si="2"/>
        <v>2.5KG</v>
      </c>
      <c r="D58" s="65" t="str">
        <f t="shared" si="3"/>
        <v/>
      </c>
      <c r="E58" s="65">
        <f>IF(B58="","",IF(period=4,'Stock Count'!$K58,'Stock Count'!$M58))</f>
        <v>0</v>
      </c>
      <c r="F58" s="63" t="str">
        <f t="shared" si="4"/>
        <v/>
      </c>
      <c r="G58" s="76"/>
    </row>
    <row r="59" spans="1:7" ht="18" customHeight="1" x14ac:dyDescent="0.2">
      <c r="A59" s="62" t="str">
        <f t="shared" si="0"/>
        <v>FZ POTATO SHELS (4)</v>
      </c>
      <c r="B59" s="62" t="str">
        <f t="shared" si="1"/>
        <v>Fruit &amp; Veg</v>
      </c>
      <c r="C59" s="62" t="str">
        <f t="shared" si="2"/>
        <v>1X200</v>
      </c>
      <c r="D59" s="65" t="str">
        <f t="shared" si="3"/>
        <v/>
      </c>
      <c r="E59" s="65">
        <f>IF(B59="","",IF(period=4,'Stock Count'!$K59,'Stock Count'!$M59))</f>
        <v>0</v>
      </c>
      <c r="F59" s="63" t="str">
        <f t="shared" si="4"/>
        <v/>
      </c>
      <c r="G59" s="76"/>
    </row>
    <row r="60" spans="1:7" ht="18" customHeight="1" x14ac:dyDescent="0.2">
      <c r="A60" s="62" t="str">
        <f t="shared" si="0"/>
        <v>MUSHROOMS BUTTON (2)</v>
      </c>
      <c r="B60" s="62" t="str">
        <f t="shared" si="1"/>
        <v>Fruit &amp; Veg</v>
      </c>
      <c r="C60" s="62" t="str">
        <f t="shared" si="2"/>
        <v>2.72KG</v>
      </c>
      <c r="D60" s="65" t="str">
        <f t="shared" si="3"/>
        <v/>
      </c>
      <c r="E60" s="65">
        <f>IF(B60="","",IF(period=4,'Stock Count'!$K60,'Stock Count'!$M60))</f>
        <v>0</v>
      </c>
      <c r="F60" s="63" t="str">
        <f t="shared" si="4"/>
        <v/>
      </c>
      <c r="G60" s="76"/>
    </row>
    <row r="61" spans="1:7" ht="18" customHeight="1" x14ac:dyDescent="0.2">
      <c r="A61" s="62" t="str">
        <f t="shared" si="0"/>
        <v>MUSHROOMS FLAT FIELD</v>
      </c>
      <c r="B61" s="62" t="str">
        <f t="shared" si="1"/>
        <v>Fruit &amp; Veg</v>
      </c>
      <c r="C61" s="62" t="str">
        <f t="shared" si="2"/>
        <v>2.72KG</v>
      </c>
      <c r="D61" s="65" t="str">
        <f t="shared" si="3"/>
        <v/>
      </c>
      <c r="E61" s="65">
        <f>IF(B61="","",IF(period=4,'Stock Count'!$K61,'Stock Count'!$M61))</f>
        <v>0</v>
      </c>
      <c r="F61" s="63" t="str">
        <f t="shared" si="4"/>
        <v/>
      </c>
      <c r="G61" s="76"/>
    </row>
    <row r="62" spans="1:7" ht="18" customHeight="1" x14ac:dyDescent="0.2">
      <c r="A62" s="62" t="str">
        <f t="shared" si="0"/>
        <v>ONIONS</v>
      </c>
      <c r="B62" s="62" t="str">
        <f t="shared" si="1"/>
        <v>Fruit &amp; Veg</v>
      </c>
      <c r="C62" s="62" t="str">
        <f t="shared" si="2"/>
        <v>2KG</v>
      </c>
      <c r="D62" s="65" t="str">
        <f t="shared" si="3"/>
        <v/>
      </c>
      <c r="E62" s="65">
        <f>IF(B62="","",IF(period=4,'Stock Count'!$K62,'Stock Count'!$M62))</f>
        <v>0</v>
      </c>
      <c r="F62" s="63" t="str">
        <f t="shared" si="4"/>
        <v/>
      </c>
      <c r="G62" s="76"/>
    </row>
    <row r="63" spans="1:7" ht="18" customHeight="1" x14ac:dyDescent="0.2">
      <c r="A63" s="62" t="str">
        <f t="shared" si="0"/>
        <v>PEARS</v>
      </c>
      <c r="B63" s="62" t="str">
        <f t="shared" si="1"/>
        <v>Fruit &amp; Veg</v>
      </c>
      <c r="C63" s="62" t="str">
        <f t="shared" si="2"/>
        <v>1.5KG</v>
      </c>
      <c r="D63" s="65" t="str">
        <f t="shared" si="3"/>
        <v/>
      </c>
      <c r="E63" s="65">
        <f>IF(B63="","",IF(period=4,'Stock Count'!$K63,'Stock Count'!$M63))</f>
        <v>0</v>
      </c>
      <c r="F63" s="63" t="str">
        <f t="shared" si="4"/>
        <v/>
      </c>
      <c r="G63" s="76"/>
    </row>
    <row r="64" spans="1:7" ht="18" customHeight="1" x14ac:dyDescent="0.2">
      <c r="A64" s="62" t="str">
        <f t="shared" si="0"/>
        <v>POTATOES JACKET</v>
      </c>
      <c r="B64" s="62" t="str">
        <f t="shared" si="1"/>
        <v>Fruit &amp; Veg</v>
      </c>
      <c r="C64" s="62" t="str">
        <f t="shared" si="2"/>
        <v>25KG</v>
      </c>
      <c r="D64" s="65" t="str">
        <f t="shared" si="3"/>
        <v/>
      </c>
      <c r="E64" s="65">
        <f>IF(B64="","",IF(period=4,'Stock Count'!$K64,'Stock Count'!$M64))</f>
        <v>0</v>
      </c>
      <c r="F64" s="63" t="str">
        <f t="shared" si="4"/>
        <v/>
      </c>
      <c r="G64" s="76"/>
    </row>
    <row r="65" spans="1:7" ht="18" customHeight="1" x14ac:dyDescent="0.2">
      <c r="A65" s="62" t="str">
        <f t="shared" si="0"/>
        <v>POTATOES NEW</v>
      </c>
      <c r="B65" s="62" t="str">
        <f t="shared" si="1"/>
        <v>Fruit &amp; Veg</v>
      </c>
      <c r="C65" s="62" t="str">
        <f t="shared" si="2"/>
        <v>12.5KG</v>
      </c>
      <c r="D65" s="65">
        <f t="shared" si="3"/>
        <v>0.52</v>
      </c>
      <c r="E65" s="65">
        <f>IF(B65="","",IF(period=4,'Stock Count'!$K65,'Stock Count'!$M65))</f>
        <v>0</v>
      </c>
      <c r="F65" s="63">
        <f t="shared" si="4"/>
        <v>0</v>
      </c>
      <c r="G65" s="76"/>
    </row>
    <row r="66" spans="1:7" ht="18" customHeight="1" x14ac:dyDescent="0.2">
      <c r="A66" s="62" t="str">
        <f t="shared" si="0"/>
        <v>SALAD MIX (12)</v>
      </c>
      <c r="B66" s="62" t="str">
        <f t="shared" si="1"/>
        <v>Fruit &amp; Veg</v>
      </c>
      <c r="C66" s="62" t="str">
        <f t="shared" si="2"/>
        <v>1X12B</v>
      </c>
      <c r="D66" s="65" t="str">
        <f t="shared" si="3"/>
        <v/>
      </c>
      <c r="E66" s="65">
        <f>IF(B66="","",IF(period=4,'Stock Count'!$K66,'Stock Count'!$M66))</f>
        <v>0</v>
      </c>
      <c r="F66" s="63" t="str">
        <f t="shared" si="4"/>
        <v/>
      </c>
      <c r="G66" s="76"/>
    </row>
    <row r="67" spans="1:7" ht="18" customHeight="1" x14ac:dyDescent="0.2">
      <c r="A67" s="62" t="str">
        <f t="shared" si="0"/>
        <v>TOMATOES</v>
      </c>
      <c r="B67" s="62" t="str">
        <f t="shared" si="1"/>
        <v>Fruit &amp; Veg</v>
      </c>
      <c r="C67" s="62" t="str">
        <f t="shared" si="2"/>
        <v>6KG</v>
      </c>
      <c r="D67" s="65" t="str">
        <f t="shared" si="3"/>
        <v/>
      </c>
      <c r="E67" s="65">
        <f>IF(B67="","",IF(period=4,'Stock Count'!$K67,'Stock Count'!$M67))</f>
        <v>0</v>
      </c>
      <c r="F67" s="63" t="str">
        <f t="shared" si="4"/>
        <v/>
      </c>
      <c r="G67" s="76"/>
    </row>
    <row r="68" spans="1:7" ht="18" customHeight="1" x14ac:dyDescent="0.2">
      <c r="A68" s="62" t="str">
        <f t="shared" si="0"/>
        <v>BUTTER PORTION (100)</v>
      </c>
      <c r="B68" s="62" t="str">
        <f t="shared" si="1"/>
        <v>Dairy</v>
      </c>
      <c r="C68" s="62" t="str">
        <f t="shared" si="2"/>
        <v>BOX</v>
      </c>
      <c r="D68" s="65" t="str">
        <f t="shared" si="3"/>
        <v/>
      </c>
      <c r="E68" s="65">
        <f>IF(B68="","",IF(period=4,'Stock Count'!$K68,'Stock Count'!$M68))</f>
        <v>0</v>
      </c>
      <c r="F68" s="63" t="str">
        <f t="shared" si="4"/>
        <v/>
      </c>
      <c r="G68" s="76"/>
    </row>
    <row r="69" spans="1:7" ht="18" customHeight="1" x14ac:dyDescent="0.2">
      <c r="A69" s="62" t="str">
        <f t="shared" si="0"/>
        <v>MOONRAKER BUTTER</v>
      </c>
      <c r="B69" s="62" t="str">
        <f t="shared" si="1"/>
        <v>Dairy</v>
      </c>
      <c r="C69" s="62" t="str">
        <f t="shared" si="2"/>
        <v>EACH</v>
      </c>
      <c r="D69" s="65" t="str">
        <f t="shared" si="3"/>
        <v/>
      </c>
      <c r="E69" s="65">
        <f>IF(B69="","",IF(period=4,'Stock Count'!$K69,'Stock Count'!$M69))</f>
        <v>0</v>
      </c>
      <c r="F69" s="63" t="str">
        <f t="shared" si="4"/>
        <v/>
      </c>
      <c r="G69" s="76"/>
    </row>
    <row r="70" spans="1:7" ht="18" customHeight="1" x14ac:dyDescent="0.2">
      <c r="A70" s="62" t="str">
        <f t="shared" ref="A70:A133" si="5">IF(ISBLANK(food_items),"",food_items)</f>
        <v>CHEESE BRIE (4)</v>
      </c>
      <c r="B70" s="62" t="str">
        <f t="shared" ref="B70:B133" si="6">IF(A70="","",INDEX(inventory,MATCH(A70,food_items,0),2))</f>
        <v>Dairy</v>
      </c>
      <c r="C70" s="62" t="str">
        <f t="shared" ref="C70:C133" si="7">IF(A70="","",INDEX(inventory,MATCH(A70,food_items,0),6))</f>
        <v>EACH</v>
      </c>
      <c r="D70" s="65" t="str">
        <f t="shared" ref="D70:D133" si="8">IF(A70="","",INDEX(inventory,MATCH(A70,food_items,0),7))</f>
        <v/>
      </c>
      <c r="E70" s="65">
        <f>IF(B70="","",IF(period=4,'Stock Count'!$K70,'Stock Count'!$M70))</f>
        <v>0</v>
      </c>
      <c r="F70" s="63" t="str">
        <f t="shared" si="4"/>
        <v/>
      </c>
      <c r="G70" s="76"/>
    </row>
    <row r="71" spans="1:7" ht="18" customHeight="1" x14ac:dyDescent="0.2">
      <c r="A71" s="62" t="str">
        <f t="shared" si="5"/>
        <v>CHEESE CHEDAR</v>
      </c>
      <c r="B71" s="62" t="str">
        <f t="shared" si="6"/>
        <v>Dairy</v>
      </c>
      <c r="C71" s="62" t="str">
        <f t="shared" si="7"/>
        <v>KG</v>
      </c>
      <c r="D71" s="65" t="str">
        <f t="shared" si="8"/>
        <v/>
      </c>
      <c r="E71" s="65">
        <f>IF(B71="","",IF(period=4,'Stock Count'!$K71,'Stock Count'!$M71))</f>
        <v>0</v>
      </c>
      <c r="F71" s="63" t="str">
        <f t="shared" ref="F71:F134" si="9">IF($D71="","",$E71*$D71)</f>
        <v/>
      </c>
      <c r="G71" s="76"/>
    </row>
    <row r="72" spans="1:7" ht="18" customHeight="1" x14ac:dyDescent="0.2">
      <c r="A72" s="62" t="str">
        <f t="shared" si="5"/>
        <v>CHEESE MOZ (10)</v>
      </c>
      <c r="B72" s="62" t="str">
        <f t="shared" si="6"/>
        <v>Dairy</v>
      </c>
      <c r="C72" s="62" t="str">
        <f t="shared" si="7"/>
        <v>1KG</v>
      </c>
      <c r="D72" s="65" t="str">
        <f t="shared" si="8"/>
        <v/>
      </c>
      <c r="E72" s="65">
        <f>IF(B72="","",IF(period=4,'Stock Count'!$K72,'Stock Count'!$M72))</f>
        <v>0</v>
      </c>
      <c r="F72" s="63" t="str">
        <f t="shared" si="9"/>
        <v/>
      </c>
      <c r="G72" s="76"/>
    </row>
    <row r="73" spans="1:7" ht="18" customHeight="1" x14ac:dyDescent="0.2">
      <c r="A73" s="62" t="str">
        <f t="shared" si="5"/>
        <v>CHEESE MOZ (12) BALLS MINI</v>
      </c>
      <c r="B73" s="62" t="str">
        <f t="shared" si="6"/>
        <v>Dairy</v>
      </c>
      <c r="C73" s="62" t="str">
        <f t="shared" si="7"/>
        <v>1KG</v>
      </c>
      <c r="D73" s="65" t="str">
        <f t="shared" si="8"/>
        <v/>
      </c>
      <c r="E73" s="65">
        <f>IF(B73="","",IF(period=4,'Stock Count'!$K73,'Stock Count'!$M73))</f>
        <v>0</v>
      </c>
      <c r="F73" s="63" t="str">
        <f t="shared" si="9"/>
        <v/>
      </c>
      <c r="G73" s="76"/>
    </row>
    <row r="74" spans="1:7" ht="18" customHeight="1" x14ac:dyDescent="0.2">
      <c r="A74" s="62" t="str">
        <f t="shared" si="5"/>
        <v>CHEESE STILTON</v>
      </c>
      <c r="B74" s="62" t="str">
        <f t="shared" si="6"/>
        <v>Dairy</v>
      </c>
      <c r="C74" s="62" t="str">
        <f t="shared" si="7"/>
        <v>EACH</v>
      </c>
      <c r="D74" s="65" t="str">
        <f t="shared" si="8"/>
        <v/>
      </c>
      <c r="E74" s="65">
        <f>IF(B74="","",IF(period=4,'Stock Count'!$K74,'Stock Count'!$M74))</f>
        <v>0</v>
      </c>
      <c r="F74" s="63" t="str">
        <f t="shared" si="9"/>
        <v/>
      </c>
      <c r="G74" s="76"/>
    </row>
    <row r="75" spans="1:7" ht="18" customHeight="1" x14ac:dyDescent="0.2">
      <c r="A75" s="62" t="str">
        <f t="shared" si="5"/>
        <v>CREAM AEROSOL SPRAY</v>
      </c>
      <c r="B75" s="62" t="str">
        <f t="shared" si="6"/>
        <v>Dairy</v>
      </c>
      <c r="C75" s="62" t="str">
        <f t="shared" si="7"/>
        <v>500GM</v>
      </c>
      <c r="D75" s="65" t="str">
        <f t="shared" si="8"/>
        <v/>
      </c>
      <c r="E75" s="65">
        <f>IF(B75="","",IF(period=4,'Stock Count'!$K75,'Stock Count'!$M75))</f>
        <v>0</v>
      </c>
      <c r="F75" s="63" t="str">
        <f t="shared" si="9"/>
        <v/>
      </c>
      <c r="G75" s="76"/>
    </row>
    <row r="76" spans="1:7" ht="18" customHeight="1" x14ac:dyDescent="0.2">
      <c r="A76" s="62" t="str">
        <f t="shared" si="5"/>
        <v>CREAM WIPPING</v>
      </c>
      <c r="B76" s="62" t="str">
        <f t="shared" si="6"/>
        <v>Dairy</v>
      </c>
      <c r="C76" s="62" t="str">
        <f t="shared" si="7"/>
        <v>LTR</v>
      </c>
      <c r="D76" s="65" t="str">
        <f t="shared" si="8"/>
        <v/>
      </c>
      <c r="E76" s="65">
        <f>IF(B76="","",IF(period=4,'Stock Count'!$K76,'Stock Count'!$M76))</f>
        <v>0</v>
      </c>
      <c r="F76" s="63" t="str">
        <f t="shared" si="9"/>
        <v/>
      </c>
      <c r="G76" s="76"/>
    </row>
    <row r="77" spans="1:7" ht="18" customHeight="1" x14ac:dyDescent="0.2">
      <c r="A77" s="62" t="str">
        <f t="shared" si="5"/>
        <v>EGGS (15)</v>
      </c>
      <c r="B77" s="62" t="str">
        <f t="shared" si="6"/>
        <v>Dairy</v>
      </c>
      <c r="C77" s="62" t="str">
        <f t="shared" si="7"/>
        <v>DOZEN</v>
      </c>
      <c r="D77" s="65" t="str">
        <f t="shared" si="8"/>
        <v/>
      </c>
      <c r="E77" s="65">
        <f>IF(B77="","",IF(period=4,'Stock Count'!$K77,'Stock Count'!$M77))</f>
        <v>0</v>
      </c>
      <c r="F77" s="63" t="str">
        <f t="shared" si="9"/>
        <v/>
      </c>
      <c r="G77" s="76"/>
    </row>
    <row r="78" spans="1:7" ht="18" customHeight="1" x14ac:dyDescent="0.2">
      <c r="A78" s="62" t="str">
        <f t="shared" si="5"/>
        <v>EGGS LIQUID (12)</v>
      </c>
      <c r="B78" s="62" t="str">
        <f t="shared" si="6"/>
        <v>Dairy</v>
      </c>
      <c r="C78" s="62" t="str">
        <f t="shared" si="7"/>
        <v>KILO</v>
      </c>
      <c r="D78" s="65" t="str">
        <f t="shared" si="8"/>
        <v/>
      </c>
      <c r="E78" s="65">
        <f>IF(B78="","",IF(period=4,'Stock Count'!$K78,'Stock Count'!$M78))</f>
        <v>0</v>
      </c>
      <c r="F78" s="63" t="str">
        <f t="shared" si="9"/>
        <v/>
      </c>
      <c r="G78" s="76"/>
    </row>
    <row r="79" spans="1:7" ht="18" customHeight="1" x14ac:dyDescent="0.2">
      <c r="A79" s="62" t="str">
        <f t="shared" si="5"/>
        <v>MILK SEMI SKIMMED/FULL</v>
      </c>
      <c r="B79" s="62" t="str">
        <f t="shared" si="6"/>
        <v>Dairy</v>
      </c>
      <c r="C79" s="62" t="str">
        <f t="shared" si="7"/>
        <v>4 PT</v>
      </c>
      <c r="D79" s="65" t="str">
        <f t="shared" si="8"/>
        <v/>
      </c>
      <c r="E79" s="65">
        <f>IF(B79="","",IF(period=4,'Stock Count'!$K79,'Stock Count'!$M79))</f>
        <v>0</v>
      </c>
      <c r="F79" s="63" t="str">
        <f t="shared" si="9"/>
        <v/>
      </c>
      <c r="G79" s="76"/>
    </row>
    <row r="80" spans="1:7" ht="18" customHeight="1" x14ac:dyDescent="0.2">
      <c r="A80" s="62" t="str">
        <f t="shared" si="5"/>
        <v>SOUR CREAM</v>
      </c>
      <c r="B80" s="62" t="str">
        <f t="shared" si="6"/>
        <v>Dairy</v>
      </c>
      <c r="C80" s="62" t="str">
        <f t="shared" si="7"/>
        <v>5LTR</v>
      </c>
      <c r="D80" s="65" t="str">
        <f t="shared" si="8"/>
        <v/>
      </c>
      <c r="E80" s="65">
        <f>IF(B80="","",IF(period=4,'Stock Count'!$K80,'Stock Count'!$M80))</f>
        <v>0</v>
      </c>
      <c r="F80" s="63" t="str">
        <f t="shared" si="9"/>
        <v/>
      </c>
      <c r="G80" s="76"/>
    </row>
    <row r="81" spans="1:7" ht="18" customHeight="1" x14ac:dyDescent="0.2">
      <c r="A81" s="62" t="str">
        <f t="shared" si="5"/>
        <v>SUNFLOWER PORTIONS (100)</v>
      </c>
      <c r="B81" s="62" t="str">
        <f t="shared" si="6"/>
        <v>Dairy</v>
      </c>
      <c r="C81" s="62" t="str">
        <f t="shared" si="7"/>
        <v>BOX</v>
      </c>
      <c r="D81" s="65" t="str">
        <f t="shared" si="8"/>
        <v/>
      </c>
      <c r="E81" s="65">
        <f>IF(B81="","",IF(period=4,'Stock Count'!$K81,'Stock Count'!$M81))</f>
        <v>0</v>
      </c>
      <c r="F81" s="63" t="str">
        <f t="shared" si="9"/>
        <v/>
      </c>
      <c r="G81" s="76"/>
    </row>
    <row r="82" spans="1:7" ht="18" customHeight="1" x14ac:dyDescent="0.2">
      <c r="A82" s="62" t="str">
        <f t="shared" si="5"/>
        <v>YOGHURT ALL</v>
      </c>
      <c r="B82" s="62" t="str">
        <f t="shared" si="6"/>
        <v>Dairy</v>
      </c>
      <c r="C82" s="62" t="str">
        <f t="shared" si="7"/>
        <v>EACH</v>
      </c>
      <c r="D82" s="65" t="str">
        <f t="shared" si="8"/>
        <v/>
      </c>
      <c r="E82" s="65">
        <f>IF(B82="","",IF(period=4,'Stock Count'!$K82,'Stock Count'!$M82))</f>
        <v>0</v>
      </c>
      <c r="F82" s="63" t="str">
        <f t="shared" si="9"/>
        <v/>
      </c>
      <c r="G82" s="76"/>
    </row>
    <row r="83" spans="1:7" ht="18" customHeight="1" x14ac:dyDescent="0.2">
      <c r="A83" s="62" t="str">
        <f t="shared" si="5"/>
        <v>YOGHURT&amp;CUCUMBER DIP 1KG</v>
      </c>
      <c r="B83" s="62" t="str">
        <f t="shared" si="6"/>
        <v>Dairy</v>
      </c>
      <c r="C83" s="62" t="str">
        <f t="shared" si="7"/>
        <v>1KG</v>
      </c>
      <c r="D83" s="65" t="str">
        <f t="shared" si="8"/>
        <v/>
      </c>
      <c r="E83" s="65">
        <f>IF(B83="","",IF(period=4,'Stock Count'!$K83,'Stock Count'!$M83))</f>
        <v>0</v>
      </c>
      <c r="F83" s="63" t="str">
        <f t="shared" si="9"/>
        <v/>
      </c>
      <c r="G83" s="76"/>
    </row>
    <row r="84" spans="1:7" ht="18" customHeight="1" x14ac:dyDescent="0.2">
      <c r="A84" s="62" t="str">
        <f t="shared" si="5"/>
        <v>BAGUETTE TEAR/SHARE WHITE</v>
      </c>
      <c r="B84" s="62" t="str">
        <f t="shared" si="6"/>
        <v>Bakery</v>
      </c>
      <c r="C84" s="62" t="str">
        <f t="shared" si="7"/>
        <v>EACH</v>
      </c>
      <c r="D84" s="65" t="str">
        <f t="shared" si="8"/>
        <v/>
      </c>
      <c r="E84" s="65">
        <f>IF(B84="","",IF(period=4,'Stock Count'!$K84,'Stock Count'!$M84))</f>
        <v>0</v>
      </c>
      <c r="F84" s="63" t="str">
        <f t="shared" si="9"/>
        <v/>
      </c>
      <c r="G84" s="76"/>
    </row>
    <row r="85" spans="1:7" ht="18" customHeight="1" x14ac:dyDescent="0.2">
      <c r="A85" s="62" t="str">
        <f t="shared" si="5"/>
        <v>BLOOMER BREAD (6)</v>
      </c>
      <c r="B85" s="62" t="str">
        <f t="shared" si="6"/>
        <v>Bakery</v>
      </c>
      <c r="C85" s="62" t="str">
        <f t="shared" si="7"/>
        <v>EACH</v>
      </c>
      <c r="D85" s="65" t="str">
        <f t="shared" si="8"/>
        <v/>
      </c>
      <c r="E85" s="65">
        <f>IF(B85="","",IF(period=4,'Stock Count'!$K85,'Stock Count'!$M85))</f>
        <v>0</v>
      </c>
      <c r="F85" s="63" t="str">
        <f t="shared" si="9"/>
        <v/>
      </c>
      <c r="G85" s="76"/>
    </row>
    <row r="86" spans="1:7" ht="18" customHeight="1" x14ac:dyDescent="0.2">
      <c r="A86" s="62" t="str">
        <f t="shared" si="5"/>
        <v>BREAD LOAF</v>
      </c>
      <c r="B86" s="62" t="str">
        <f t="shared" si="6"/>
        <v>Bakery</v>
      </c>
      <c r="C86" s="62" t="str">
        <f t="shared" si="7"/>
        <v>EACH</v>
      </c>
      <c r="D86" s="65" t="str">
        <f t="shared" si="8"/>
        <v/>
      </c>
      <c r="E86" s="65">
        <f>IF(B86="","",IF(period=4,'Stock Count'!$K86,'Stock Count'!$M86))</f>
        <v>0</v>
      </c>
      <c r="F86" s="63" t="str">
        <f t="shared" si="9"/>
        <v/>
      </c>
      <c r="G86" s="76"/>
    </row>
    <row r="87" spans="1:7" ht="18" customHeight="1" x14ac:dyDescent="0.2">
      <c r="A87" s="62" t="str">
        <f t="shared" si="5"/>
        <v>CROISSANTS (32)</v>
      </c>
      <c r="B87" s="62" t="str">
        <f t="shared" si="6"/>
        <v>Bakery</v>
      </c>
      <c r="C87" s="62" t="str">
        <f t="shared" si="7"/>
        <v>BOX</v>
      </c>
      <c r="D87" s="65" t="str">
        <f t="shared" si="8"/>
        <v/>
      </c>
      <c r="E87" s="65">
        <f>IF(B87="","",IF(period=4,'Stock Count'!$K87,'Stock Count'!$M87))</f>
        <v>0</v>
      </c>
      <c r="F87" s="63" t="str">
        <f t="shared" si="9"/>
        <v/>
      </c>
      <c r="G87" s="76"/>
    </row>
    <row r="88" spans="1:7" ht="18" customHeight="1" x14ac:dyDescent="0.2">
      <c r="A88" s="62" t="str">
        <f t="shared" si="5"/>
        <v>GARLIC BREAD SLICES (300)</v>
      </c>
      <c r="B88" s="62" t="str">
        <f t="shared" si="6"/>
        <v>Bakery</v>
      </c>
      <c r="C88" s="62" t="str">
        <f t="shared" si="7"/>
        <v>BOX</v>
      </c>
      <c r="D88" s="65" t="str">
        <f t="shared" si="8"/>
        <v/>
      </c>
      <c r="E88" s="65">
        <f>IF(B88="","",IF(period=4,'Stock Count'!$K88,'Stock Count'!$M88))</f>
        <v>0</v>
      </c>
      <c r="F88" s="63" t="str">
        <f t="shared" si="9"/>
        <v/>
      </c>
      <c r="G88" s="76"/>
    </row>
    <row r="89" spans="1:7" ht="18" customHeight="1" x14ac:dyDescent="0.2">
      <c r="A89" s="62" t="str">
        <f t="shared" si="5"/>
        <v>MINI MUFFINS</v>
      </c>
      <c r="B89" s="62" t="str">
        <f t="shared" si="6"/>
        <v>Bakery</v>
      </c>
      <c r="C89" s="62" t="str">
        <f t="shared" si="7"/>
        <v>BOX</v>
      </c>
      <c r="D89" s="65" t="str">
        <f t="shared" si="8"/>
        <v/>
      </c>
      <c r="E89" s="65">
        <f>IF(B89="","",IF(period=4,'Stock Count'!$K89,'Stock Count'!$M89))</f>
        <v>0</v>
      </c>
      <c r="F89" s="63" t="str">
        <f t="shared" si="9"/>
        <v/>
      </c>
      <c r="G89" s="76"/>
    </row>
    <row r="90" spans="1:7" ht="18" customHeight="1" x14ac:dyDescent="0.2">
      <c r="A90" s="62" t="str">
        <f t="shared" si="5"/>
        <v xml:space="preserve">NAAN PLAIN </v>
      </c>
      <c r="B90" s="62" t="str">
        <f t="shared" si="6"/>
        <v>Bakery</v>
      </c>
      <c r="C90" s="62" t="str">
        <f t="shared" si="7"/>
        <v>BOX</v>
      </c>
      <c r="D90" s="65" t="str">
        <f t="shared" si="8"/>
        <v/>
      </c>
      <c r="E90" s="65">
        <f>IF(B90="","",IF(period=4,'Stock Count'!$K90,'Stock Count'!$M90))</f>
        <v>0</v>
      </c>
      <c r="F90" s="63" t="str">
        <f t="shared" si="9"/>
        <v/>
      </c>
      <c r="G90" s="76"/>
    </row>
    <row r="91" spans="1:7" ht="18" customHeight="1" x14ac:dyDescent="0.2">
      <c r="A91" s="62" t="str">
        <f t="shared" si="5"/>
        <v>TORTILLAS 6INCH</v>
      </c>
      <c r="B91" s="62" t="str">
        <f t="shared" si="6"/>
        <v>Bakery</v>
      </c>
      <c r="C91" s="62" t="str">
        <f t="shared" si="7"/>
        <v>PACK</v>
      </c>
      <c r="D91" s="65" t="str">
        <f t="shared" si="8"/>
        <v/>
      </c>
      <c r="E91" s="65">
        <f>IF(B91="","",IF(period=4,'Stock Count'!$K91,'Stock Count'!$M91))</f>
        <v>0</v>
      </c>
      <c r="F91" s="63" t="str">
        <f t="shared" si="9"/>
        <v/>
      </c>
      <c r="G91" s="76"/>
    </row>
    <row r="92" spans="1:7" ht="18" customHeight="1" x14ac:dyDescent="0.2">
      <c r="A92" s="62" t="str">
        <f t="shared" si="5"/>
        <v>GARLIC GRANULES</v>
      </c>
      <c r="B92" s="62" t="str">
        <f t="shared" si="6"/>
        <v>Herbs &amp; Spices</v>
      </c>
      <c r="C92" s="62" t="str">
        <f t="shared" si="7"/>
        <v>TUB</v>
      </c>
      <c r="D92" s="65" t="str">
        <f t="shared" si="8"/>
        <v/>
      </c>
      <c r="E92" s="65">
        <f>IF(B92="","",IF(period=4,'Stock Count'!$K92,'Stock Count'!$M92))</f>
        <v>0</v>
      </c>
      <c r="F92" s="63" t="str">
        <f t="shared" si="9"/>
        <v/>
      </c>
      <c r="G92" s="76"/>
    </row>
    <row r="93" spans="1:7" ht="18" customHeight="1" x14ac:dyDescent="0.2">
      <c r="A93" s="62" t="str">
        <f t="shared" si="5"/>
        <v>MOROCAN SEASONING</v>
      </c>
      <c r="B93" s="62" t="str">
        <f t="shared" si="6"/>
        <v>Herbs &amp; Spices</v>
      </c>
      <c r="C93" s="62" t="str">
        <f t="shared" si="7"/>
        <v>350G</v>
      </c>
      <c r="D93" s="65" t="str">
        <f t="shared" si="8"/>
        <v/>
      </c>
      <c r="E93" s="65">
        <f>IF(B93="","",IF(period=4,'Stock Count'!$K93,'Stock Count'!$M93))</f>
        <v>0</v>
      </c>
      <c r="F93" s="63" t="str">
        <f t="shared" si="9"/>
        <v/>
      </c>
      <c r="G93" s="76"/>
    </row>
    <row r="94" spans="1:7" ht="18" customHeight="1" x14ac:dyDescent="0.2">
      <c r="A94" s="62" t="str">
        <f t="shared" si="5"/>
        <v>PEPPER GROUNDS BLACK</v>
      </c>
      <c r="B94" s="62" t="str">
        <f t="shared" si="6"/>
        <v>Herbs &amp; Spices</v>
      </c>
      <c r="C94" s="62" t="str">
        <f t="shared" si="7"/>
        <v>400G</v>
      </c>
      <c r="D94" s="65" t="str">
        <f t="shared" si="8"/>
        <v/>
      </c>
      <c r="E94" s="65">
        <f>IF(B94="","",IF(period=4,'Stock Count'!$K94,'Stock Count'!$M94))</f>
        <v>0</v>
      </c>
      <c r="F94" s="63" t="str">
        <f t="shared" si="9"/>
        <v/>
      </c>
      <c r="G94" s="76"/>
    </row>
    <row r="95" spans="1:7" ht="18" customHeight="1" x14ac:dyDescent="0.2">
      <c r="A95" s="62" t="str">
        <f t="shared" si="5"/>
        <v>PEPPER GROUNDS WHITE</v>
      </c>
      <c r="B95" s="62" t="str">
        <f t="shared" si="6"/>
        <v>Herbs &amp; Spices</v>
      </c>
      <c r="C95" s="62" t="str">
        <f t="shared" si="7"/>
        <v>400G</v>
      </c>
      <c r="D95" s="65" t="str">
        <f t="shared" si="8"/>
        <v/>
      </c>
      <c r="E95" s="65">
        <f>IF(B95="","",IF(period=4,'Stock Count'!$K95,'Stock Count'!$M95))</f>
        <v>0</v>
      </c>
      <c r="F95" s="63" t="str">
        <f t="shared" si="9"/>
        <v/>
      </c>
      <c r="G95" s="76"/>
    </row>
    <row r="96" spans="1:7" ht="18" customHeight="1" x14ac:dyDescent="0.2">
      <c r="A96" s="62" t="str">
        <f t="shared" si="5"/>
        <v>PEPPERCORNS WHOLE</v>
      </c>
      <c r="B96" s="62" t="str">
        <f t="shared" si="6"/>
        <v>Herbs &amp; Spices</v>
      </c>
      <c r="C96" s="62" t="str">
        <f t="shared" si="7"/>
        <v>460G</v>
      </c>
      <c r="D96" s="65" t="str">
        <f t="shared" si="8"/>
        <v/>
      </c>
      <c r="E96" s="65">
        <f>IF(B96="","",IF(period=4,'Stock Count'!$K96,'Stock Count'!$M96))</f>
        <v>0</v>
      </c>
      <c r="F96" s="63" t="str">
        <f t="shared" si="9"/>
        <v/>
      </c>
      <c r="G96" s="76"/>
    </row>
    <row r="97" spans="1:7" ht="18" customHeight="1" x14ac:dyDescent="0.2">
      <c r="A97" s="62" t="str">
        <f t="shared" si="5"/>
        <v>SALT TABLE</v>
      </c>
      <c r="B97" s="62" t="str">
        <f t="shared" si="6"/>
        <v>Herbs &amp; Spices</v>
      </c>
      <c r="C97" s="62" t="str">
        <f t="shared" si="7"/>
        <v>6KG</v>
      </c>
      <c r="D97" s="65" t="str">
        <f t="shared" si="8"/>
        <v/>
      </c>
      <c r="E97" s="65">
        <f>IF(B97="","",IF(period=4,'Stock Count'!$K97,'Stock Count'!$M97))</f>
        <v>0</v>
      </c>
      <c r="F97" s="63" t="str">
        <f t="shared" si="9"/>
        <v/>
      </c>
      <c r="G97" s="76"/>
    </row>
    <row r="98" spans="1:7" ht="18" customHeight="1" x14ac:dyDescent="0.2">
      <c r="A98" s="62" t="str">
        <f t="shared" si="5"/>
        <v>THAI SEASONING</v>
      </c>
      <c r="B98" s="62" t="str">
        <f t="shared" si="6"/>
        <v>Herbs &amp; Spices</v>
      </c>
      <c r="C98" s="62" t="str">
        <f t="shared" si="7"/>
        <v>345GRM</v>
      </c>
      <c r="D98" s="65" t="str">
        <f t="shared" si="8"/>
        <v/>
      </c>
      <c r="E98" s="65">
        <f>IF(B98="","",IF(period=4,'Stock Count'!$K98,'Stock Count'!$M98))</f>
        <v>0</v>
      </c>
      <c r="F98" s="63" t="str">
        <f t="shared" si="9"/>
        <v/>
      </c>
      <c r="G98" s="76"/>
    </row>
    <row r="99" spans="1:7" ht="18" customHeight="1" x14ac:dyDescent="0.2">
      <c r="A99" s="62" t="str">
        <f t="shared" si="5"/>
        <v>AMB. APPLE SAUCE</v>
      </c>
      <c r="B99" s="62" t="str">
        <f t="shared" si="6"/>
        <v>Sauces &amp; Dressings</v>
      </c>
      <c r="C99" s="62" t="str">
        <f t="shared" si="7"/>
        <v>2.5LT</v>
      </c>
      <c r="D99" s="65" t="str">
        <f t="shared" si="8"/>
        <v/>
      </c>
      <c r="E99" s="65">
        <f>IF(B99="","",IF(period=4,'Stock Count'!$K99,'Stock Count'!$M99))</f>
        <v>0</v>
      </c>
      <c r="F99" s="63" t="str">
        <f t="shared" si="9"/>
        <v/>
      </c>
      <c r="G99" s="76"/>
    </row>
    <row r="100" spans="1:7" ht="18" customHeight="1" x14ac:dyDescent="0.2">
      <c r="A100" s="62" t="str">
        <f t="shared" si="5"/>
        <v>AMB. B-B-Q SAUCE (2)</v>
      </c>
      <c r="B100" s="62" t="str">
        <f t="shared" si="6"/>
        <v>Sauces &amp; Dressings</v>
      </c>
      <c r="C100" s="62" t="str">
        <f t="shared" si="7"/>
        <v>2.5LT</v>
      </c>
      <c r="D100" s="65" t="str">
        <f t="shared" si="8"/>
        <v/>
      </c>
      <c r="E100" s="65">
        <f>IF(B100="","",IF(period=4,'Stock Count'!$K100,'Stock Count'!$M100))</f>
        <v>0</v>
      </c>
      <c r="F100" s="63" t="str">
        <f t="shared" si="9"/>
        <v/>
      </c>
      <c r="G100" s="76"/>
    </row>
    <row r="101" spans="1:7" ht="18" customHeight="1" x14ac:dyDescent="0.2">
      <c r="A101" s="62" t="str">
        <f t="shared" si="5"/>
        <v>AMB. BROWN SAUCE (2)</v>
      </c>
      <c r="B101" s="62" t="str">
        <f t="shared" si="6"/>
        <v>Sauces &amp; Dressings</v>
      </c>
      <c r="C101" s="62" t="str">
        <f t="shared" si="7"/>
        <v>2.38KG</v>
      </c>
      <c r="D101" s="65" t="str">
        <f t="shared" si="8"/>
        <v/>
      </c>
      <c r="E101" s="65">
        <f>IF(B101="","",IF(period=4,'Stock Count'!$K101,'Stock Count'!$M101))</f>
        <v>0</v>
      </c>
      <c r="F101" s="63" t="str">
        <f t="shared" si="9"/>
        <v/>
      </c>
      <c r="G101" s="76"/>
    </row>
    <row r="102" spans="1:7" ht="18" customHeight="1" x14ac:dyDescent="0.2">
      <c r="A102" s="62" t="str">
        <f t="shared" si="5"/>
        <v>AMB. CEASAR DRESSING</v>
      </c>
      <c r="B102" s="62" t="str">
        <f t="shared" si="6"/>
        <v>Sauces &amp; Dressings</v>
      </c>
      <c r="C102" s="62" t="str">
        <f t="shared" si="7"/>
        <v>2.5LT</v>
      </c>
      <c r="D102" s="65" t="str">
        <f t="shared" si="8"/>
        <v/>
      </c>
      <c r="E102" s="65">
        <f>IF(B102="","",IF(period=4,'Stock Count'!$K102,'Stock Count'!$M102))</f>
        <v>0</v>
      </c>
      <c r="F102" s="63" t="str">
        <f t="shared" si="9"/>
        <v/>
      </c>
      <c r="G102" s="76"/>
    </row>
    <row r="103" spans="1:7" ht="18" customHeight="1" x14ac:dyDescent="0.2">
      <c r="A103" s="62" t="str">
        <f t="shared" si="5"/>
        <v>AMB CRANBERRY SAUCE</v>
      </c>
      <c r="B103" s="62" t="str">
        <f t="shared" si="6"/>
        <v>Sauces &amp; Dressings</v>
      </c>
      <c r="C103" s="62" t="str">
        <f t="shared" si="7"/>
        <v>1.38KG</v>
      </c>
      <c r="D103" s="65" t="str">
        <f t="shared" si="8"/>
        <v/>
      </c>
      <c r="E103" s="65">
        <f>IF(B103="","",IF(period=4,'Stock Count'!$K103,'Stock Count'!$M103))</f>
        <v>0</v>
      </c>
      <c r="F103" s="63" t="str">
        <f t="shared" si="9"/>
        <v/>
      </c>
      <c r="G103" s="76"/>
    </row>
    <row r="104" spans="1:7" ht="18" customHeight="1" x14ac:dyDescent="0.2">
      <c r="A104" s="62" t="str">
        <f t="shared" si="5"/>
        <v>AMB. MAYONNAISE (2)</v>
      </c>
      <c r="B104" s="62" t="str">
        <f t="shared" si="6"/>
        <v>Sauces &amp; Dressings</v>
      </c>
      <c r="C104" s="62" t="str">
        <f t="shared" si="7"/>
        <v>2.5LT</v>
      </c>
      <c r="D104" s="65" t="str">
        <f t="shared" si="8"/>
        <v/>
      </c>
      <c r="E104" s="65">
        <f>IF(B104="","",IF(period=4,'Stock Count'!$K104,'Stock Count'!$M104))</f>
        <v>0</v>
      </c>
      <c r="F104" s="63" t="str">
        <f t="shared" si="9"/>
        <v/>
      </c>
      <c r="G104" s="76"/>
    </row>
    <row r="105" spans="1:7" ht="18" customHeight="1" x14ac:dyDescent="0.2">
      <c r="A105" s="62" t="str">
        <f t="shared" si="5"/>
        <v>AMB MUSTARD AND ONION DRESSING</v>
      </c>
      <c r="B105" s="62" t="str">
        <f t="shared" si="6"/>
        <v>Sauces &amp; Dressings</v>
      </c>
      <c r="C105" s="62" t="str">
        <f t="shared" si="7"/>
        <v>2.5LTR</v>
      </c>
      <c r="D105" s="65" t="str">
        <f t="shared" si="8"/>
        <v/>
      </c>
      <c r="E105" s="65">
        <f>IF(B105="","",IF(period=4,'Stock Count'!$K105,'Stock Count'!$M105))</f>
        <v>0</v>
      </c>
      <c r="F105" s="63" t="str">
        <f t="shared" si="9"/>
        <v/>
      </c>
      <c r="G105" s="76"/>
    </row>
    <row r="106" spans="1:7" ht="18" customHeight="1" x14ac:dyDescent="0.2">
      <c r="A106" s="62" t="str">
        <f t="shared" si="5"/>
        <v>AMB. MUSTARD ENGLISH</v>
      </c>
      <c r="B106" s="62" t="str">
        <f t="shared" si="6"/>
        <v>Sauces &amp; Dressings</v>
      </c>
      <c r="C106" s="62" t="str">
        <f t="shared" si="7"/>
        <v>2.5 LT</v>
      </c>
      <c r="D106" s="65" t="str">
        <f t="shared" si="8"/>
        <v/>
      </c>
      <c r="E106" s="65">
        <f>IF(B106="","",IF(period=4,'Stock Count'!$K106,'Stock Count'!$M106))</f>
        <v>0</v>
      </c>
      <c r="F106" s="63" t="str">
        <f t="shared" si="9"/>
        <v/>
      </c>
      <c r="G106" s="76"/>
    </row>
    <row r="107" spans="1:7" ht="18" customHeight="1" x14ac:dyDescent="0.2">
      <c r="A107" s="62" t="str">
        <f t="shared" si="5"/>
        <v>AMB. MUSTARD FRENCH</v>
      </c>
      <c r="B107" s="62" t="str">
        <f t="shared" si="6"/>
        <v>Sauces &amp; Dressings</v>
      </c>
      <c r="C107" s="62" t="str">
        <f t="shared" si="7"/>
        <v>2.5LT</v>
      </c>
      <c r="D107" s="65" t="str">
        <f t="shared" si="8"/>
        <v/>
      </c>
      <c r="E107" s="65">
        <f>IF(B107="","",IF(period=4,'Stock Count'!$K107,'Stock Count'!$M107))</f>
        <v>0</v>
      </c>
      <c r="F107" s="63" t="str">
        <f t="shared" si="9"/>
        <v/>
      </c>
      <c r="G107" s="76"/>
    </row>
    <row r="108" spans="1:7" ht="18" customHeight="1" x14ac:dyDescent="0.2">
      <c r="A108" s="62" t="str">
        <f t="shared" si="5"/>
        <v>AMB. PRAWN COCKTAIL SAUCE (2)</v>
      </c>
      <c r="B108" s="62" t="str">
        <f t="shared" si="6"/>
        <v>Sauces &amp; Dressings</v>
      </c>
      <c r="C108" s="62" t="str">
        <f t="shared" si="7"/>
        <v>2.5LTR</v>
      </c>
      <c r="D108" s="65" t="str">
        <f t="shared" si="8"/>
        <v/>
      </c>
      <c r="E108" s="65">
        <f>IF(B108="","",IF(period=4,'Stock Count'!$K108,'Stock Count'!$M108))</f>
        <v>0</v>
      </c>
      <c r="F108" s="63" t="str">
        <f t="shared" si="9"/>
        <v/>
      </c>
      <c r="G108" s="76"/>
    </row>
    <row r="109" spans="1:7" ht="18" customHeight="1" x14ac:dyDescent="0.2">
      <c r="A109" s="62" t="str">
        <f t="shared" si="5"/>
        <v>AMB. RANCH DRESSING</v>
      </c>
      <c r="B109" s="62" t="str">
        <f t="shared" si="6"/>
        <v>Sauces &amp; Dressings</v>
      </c>
      <c r="C109" s="62" t="str">
        <f t="shared" si="7"/>
        <v>2.5LTR</v>
      </c>
      <c r="D109" s="65" t="str">
        <f t="shared" si="8"/>
        <v/>
      </c>
      <c r="E109" s="65">
        <f>IF(B109="","",IF(period=4,'Stock Count'!$K109,'Stock Count'!$M109))</f>
        <v>0</v>
      </c>
      <c r="F109" s="63" t="str">
        <f t="shared" si="9"/>
        <v/>
      </c>
      <c r="G109" s="76"/>
    </row>
    <row r="110" spans="1:7" ht="18" customHeight="1" x14ac:dyDescent="0.2">
      <c r="A110" s="62" t="str">
        <f t="shared" si="5"/>
        <v>AMB. SALSA DIP (4)</v>
      </c>
      <c r="B110" s="62" t="str">
        <f t="shared" si="6"/>
        <v>Sauces &amp; Dressings</v>
      </c>
      <c r="C110" s="62" t="str">
        <f t="shared" si="7"/>
        <v>2.3KG</v>
      </c>
      <c r="D110" s="65" t="str">
        <f t="shared" si="8"/>
        <v/>
      </c>
      <c r="E110" s="65">
        <f>IF(B110="","",IF(period=4,'Stock Count'!$K110,'Stock Count'!$M110))</f>
        <v>0</v>
      </c>
      <c r="F110" s="63" t="str">
        <f t="shared" si="9"/>
        <v/>
      </c>
      <c r="G110" s="76"/>
    </row>
    <row r="111" spans="1:7" ht="18" customHeight="1" x14ac:dyDescent="0.2">
      <c r="A111" s="62" t="str">
        <f t="shared" si="5"/>
        <v>AMB SWEET CHILLI</v>
      </c>
      <c r="B111" s="62" t="str">
        <f t="shared" si="6"/>
        <v>Sauces &amp; Dressings</v>
      </c>
      <c r="C111" s="62" t="str">
        <f t="shared" si="7"/>
        <v>2.5LTR</v>
      </c>
      <c r="D111" s="65" t="str">
        <f t="shared" si="8"/>
        <v/>
      </c>
      <c r="E111" s="65">
        <f>IF(B111="","",IF(period=4,'Stock Count'!$K111,'Stock Count'!$M111))</f>
        <v>0</v>
      </c>
      <c r="F111" s="63" t="str">
        <f t="shared" si="9"/>
        <v/>
      </c>
      <c r="G111" s="76"/>
    </row>
    <row r="112" spans="1:7" ht="18" customHeight="1" x14ac:dyDescent="0.2">
      <c r="A112" s="62" t="str">
        <f t="shared" si="5"/>
        <v>AMD. TARTARE SAUCE</v>
      </c>
      <c r="B112" s="62" t="str">
        <f t="shared" si="6"/>
        <v>Sauces &amp; Dressings</v>
      </c>
      <c r="C112" s="62" t="str">
        <f t="shared" si="7"/>
        <v>2.5LTR</v>
      </c>
      <c r="D112" s="65" t="str">
        <f t="shared" si="8"/>
        <v/>
      </c>
      <c r="E112" s="65">
        <f>IF(B112="","",IF(period=4,'Stock Count'!$K112,'Stock Count'!$M112))</f>
        <v>0</v>
      </c>
      <c r="F112" s="63" t="str">
        <f t="shared" si="9"/>
        <v/>
      </c>
      <c r="G112" s="76"/>
    </row>
    <row r="113" spans="1:7" ht="18" customHeight="1" x14ac:dyDescent="0.2">
      <c r="A113" s="62" t="str">
        <f t="shared" si="5"/>
        <v>AMB. TOMATO KETCHUP</v>
      </c>
      <c r="B113" s="62" t="str">
        <f t="shared" si="6"/>
        <v>Sauces &amp; Dressings</v>
      </c>
      <c r="C113" s="62" t="str">
        <f t="shared" si="7"/>
        <v>2.5LTR</v>
      </c>
      <c r="D113" s="65" t="str">
        <f t="shared" si="8"/>
        <v/>
      </c>
      <c r="E113" s="65">
        <f>IF(B113="","",IF(period=4,'Stock Count'!$K113,'Stock Count'!$M113))</f>
        <v>0</v>
      </c>
      <c r="F113" s="63" t="str">
        <f t="shared" si="9"/>
        <v/>
      </c>
      <c r="G113" s="76"/>
    </row>
    <row r="114" spans="1:7" ht="18" customHeight="1" x14ac:dyDescent="0.2">
      <c r="A114" s="62" t="str">
        <f t="shared" si="5"/>
        <v>FRZ BERNAISE (24)</v>
      </c>
      <c r="B114" s="62" t="str">
        <f t="shared" si="6"/>
        <v>Sauces &amp; Dressings</v>
      </c>
      <c r="C114" s="62" t="str">
        <f t="shared" si="7"/>
        <v>EACH</v>
      </c>
      <c r="D114" s="65" t="str">
        <f t="shared" si="8"/>
        <v/>
      </c>
      <c r="E114" s="65">
        <f>IF(B114="","",IF(period=4,'Stock Count'!$K114,'Stock Count'!$M114))</f>
        <v>0</v>
      </c>
      <c r="F114" s="63" t="str">
        <f t="shared" si="9"/>
        <v/>
      </c>
      <c r="G114" s="76"/>
    </row>
    <row r="115" spans="1:7" ht="18" customHeight="1" x14ac:dyDescent="0.2">
      <c r="A115" s="62" t="str">
        <f t="shared" si="5"/>
        <v>FRZ BRANDY</v>
      </c>
      <c r="B115" s="62" t="str">
        <f t="shared" si="6"/>
        <v>Sauces &amp; Dressings</v>
      </c>
      <c r="C115" s="62" t="str">
        <f t="shared" si="7"/>
        <v>EACH</v>
      </c>
      <c r="D115" s="65" t="str">
        <f t="shared" si="8"/>
        <v/>
      </c>
      <c r="E115" s="65">
        <f>IF(B115="","",IF(period=4,'Stock Count'!$K115,'Stock Count'!$M115))</f>
        <v>0</v>
      </c>
      <c r="F115" s="63" t="str">
        <f t="shared" si="9"/>
        <v/>
      </c>
      <c r="G115" s="76"/>
    </row>
    <row r="116" spans="1:7" ht="18" customHeight="1" x14ac:dyDescent="0.2">
      <c r="A116" s="62" t="str">
        <f t="shared" si="5"/>
        <v>FRZ DIANE SAUCE (50)</v>
      </c>
      <c r="B116" s="62" t="str">
        <f t="shared" si="6"/>
        <v>Sauces &amp; Dressings</v>
      </c>
      <c r="C116" s="62" t="str">
        <f t="shared" si="7"/>
        <v>EACH</v>
      </c>
      <c r="D116" s="65" t="str">
        <f t="shared" si="8"/>
        <v/>
      </c>
      <c r="E116" s="65">
        <f>IF(B116="","",IF(period=4,'Stock Count'!$K116,'Stock Count'!$M116))</f>
        <v>0</v>
      </c>
      <c r="F116" s="63" t="str">
        <f t="shared" si="9"/>
        <v/>
      </c>
      <c r="G116" s="76"/>
    </row>
    <row r="117" spans="1:7" ht="18" customHeight="1" x14ac:dyDescent="0.2">
      <c r="A117" s="62" t="str">
        <f t="shared" si="5"/>
        <v>FRZ RED WINE/ROSEMARY</v>
      </c>
      <c r="B117" s="62" t="str">
        <f t="shared" si="6"/>
        <v>Sauces &amp; Dressings</v>
      </c>
      <c r="C117" s="62" t="str">
        <f t="shared" si="7"/>
        <v>EACH</v>
      </c>
      <c r="D117" s="65" t="str">
        <f t="shared" si="8"/>
        <v/>
      </c>
      <c r="E117" s="65">
        <f>IF(B117="","",IF(period=4,'Stock Count'!$K117,'Stock Count'!$M117))</f>
        <v>0</v>
      </c>
      <c r="F117" s="63" t="str">
        <f t="shared" si="9"/>
        <v/>
      </c>
      <c r="G117" s="76"/>
    </row>
    <row r="118" spans="1:7" ht="18" customHeight="1" x14ac:dyDescent="0.2">
      <c r="A118" s="62" t="str">
        <f t="shared" si="5"/>
        <v>SACHET BROWN SAUCE</v>
      </c>
      <c r="B118" s="62" t="str">
        <f t="shared" si="6"/>
        <v>Sauces &amp; Dressings</v>
      </c>
      <c r="C118" s="62" t="str">
        <f t="shared" si="7"/>
        <v>BOX</v>
      </c>
      <c r="D118" s="65" t="str">
        <f t="shared" si="8"/>
        <v/>
      </c>
      <c r="E118" s="65">
        <f>IF(B118="","",IF(period=4,'Stock Count'!$K118,'Stock Count'!$M118))</f>
        <v>0</v>
      </c>
      <c r="F118" s="63" t="str">
        <f t="shared" si="9"/>
        <v/>
      </c>
      <c r="G118" s="76"/>
    </row>
    <row r="119" spans="1:7" ht="18" customHeight="1" x14ac:dyDescent="0.2">
      <c r="A119" s="62" t="str">
        <f t="shared" si="5"/>
        <v>SACHET MUSTARD</v>
      </c>
      <c r="B119" s="62" t="str">
        <f t="shared" si="6"/>
        <v>Sauces &amp; Dressings</v>
      </c>
      <c r="C119" s="62" t="str">
        <f t="shared" si="7"/>
        <v>300'S</v>
      </c>
      <c r="D119" s="65" t="str">
        <f t="shared" si="8"/>
        <v/>
      </c>
      <c r="E119" s="65">
        <f>IF(B119="","",IF(period=4,'Stock Count'!$K119,'Stock Count'!$M119))</f>
        <v>0</v>
      </c>
      <c r="F119" s="63" t="str">
        <f t="shared" si="9"/>
        <v/>
      </c>
      <c r="G119" s="76"/>
    </row>
    <row r="120" spans="1:7" ht="18" customHeight="1" x14ac:dyDescent="0.2">
      <c r="A120" s="62" t="str">
        <f t="shared" si="5"/>
        <v>SACHET TOMATO KETCHUP</v>
      </c>
      <c r="B120" s="62" t="str">
        <f t="shared" si="6"/>
        <v>Sauces &amp; Dressings</v>
      </c>
      <c r="C120" s="62" t="str">
        <f t="shared" si="7"/>
        <v>200'S</v>
      </c>
      <c r="D120" s="65" t="str">
        <f t="shared" si="8"/>
        <v/>
      </c>
      <c r="E120" s="65">
        <f>IF(B120="","",IF(period=4,'Stock Count'!$K120,'Stock Count'!$M120))</f>
        <v>0</v>
      </c>
      <c r="F120" s="63" t="str">
        <f t="shared" si="9"/>
        <v/>
      </c>
      <c r="G120" s="76"/>
    </row>
    <row r="121" spans="1:7" ht="18" customHeight="1" x14ac:dyDescent="0.2">
      <c r="A121" s="62" t="str">
        <f t="shared" si="5"/>
        <v>BEV COSTA MOCHA ITALIAN</v>
      </c>
      <c r="B121" s="62" t="str">
        <f t="shared" si="6"/>
        <v>Dry Food</v>
      </c>
      <c r="C121" s="62" t="str">
        <f t="shared" si="7"/>
        <v>KILO</v>
      </c>
      <c r="D121" s="65" t="str">
        <f t="shared" si="8"/>
        <v/>
      </c>
      <c r="E121" s="65">
        <f>IF(B121="","",IF(period=4,'Stock Count'!$K121,'Stock Count'!$M121))</f>
        <v>0</v>
      </c>
      <c r="F121" s="63" t="str">
        <f t="shared" si="9"/>
        <v/>
      </c>
      <c r="G121" s="76"/>
    </row>
    <row r="122" spans="1:7" ht="18" customHeight="1" x14ac:dyDescent="0.2">
      <c r="A122" s="62" t="str">
        <f t="shared" si="5"/>
        <v>BEV COFFEE TI BLEND</v>
      </c>
      <c r="B122" s="62" t="str">
        <f t="shared" si="6"/>
        <v>Dry Food</v>
      </c>
      <c r="C122" s="62" t="str">
        <f t="shared" si="7"/>
        <v>60GM</v>
      </c>
      <c r="D122" s="65" t="str">
        <f t="shared" si="8"/>
        <v/>
      </c>
      <c r="E122" s="65">
        <f>IF(B122="","",IF(period=4,'Stock Count'!$K122,'Stock Count'!$M122))</f>
        <v>0</v>
      </c>
      <c r="F122" s="63" t="str">
        <f t="shared" si="9"/>
        <v/>
      </c>
      <c r="G122" s="76"/>
    </row>
    <row r="123" spans="1:7" ht="18" customHeight="1" x14ac:dyDescent="0.2">
      <c r="A123" s="62" t="str">
        <f t="shared" si="5"/>
        <v>BEV CON GOLD SACHETS</v>
      </c>
      <c r="B123" s="62" t="str">
        <f t="shared" si="6"/>
        <v>Dry Food</v>
      </c>
      <c r="C123" s="62" t="str">
        <f t="shared" si="7"/>
        <v>300GR</v>
      </c>
      <c r="D123" s="65" t="str">
        <f t="shared" si="8"/>
        <v/>
      </c>
      <c r="E123" s="65">
        <f>IF(B123="","",IF(period=4,'Stock Count'!$K123,'Stock Count'!$M123))</f>
        <v>0</v>
      </c>
      <c r="F123" s="63" t="str">
        <f t="shared" si="9"/>
        <v/>
      </c>
      <c r="G123" s="76"/>
    </row>
    <row r="124" spans="1:7" ht="18" customHeight="1" x14ac:dyDescent="0.2">
      <c r="A124" s="62" t="str">
        <f t="shared" si="5"/>
        <v>BEV. DOUWE EGGBERTS</v>
      </c>
      <c r="B124" s="62" t="str">
        <f t="shared" si="6"/>
        <v>Dry Food</v>
      </c>
      <c r="C124" s="62" t="str">
        <f t="shared" si="7"/>
        <v>2LTR</v>
      </c>
      <c r="D124" s="65" t="str">
        <f t="shared" si="8"/>
        <v/>
      </c>
      <c r="E124" s="65">
        <f>IF(B124="","",IF(period=4,'Stock Count'!$K124,'Stock Count'!$M124))</f>
        <v>0</v>
      </c>
      <c r="F124" s="63" t="str">
        <f t="shared" si="9"/>
        <v/>
      </c>
      <c r="G124" s="76"/>
    </row>
    <row r="125" spans="1:7" ht="18" customHeight="1" x14ac:dyDescent="0.2">
      <c r="A125" s="62" t="str">
        <f t="shared" si="5"/>
        <v>BEV. TEA BAGS</v>
      </c>
      <c r="B125" s="62" t="str">
        <f t="shared" si="6"/>
        <v>Dry Food</v>
      </c>
      <c r="C125" s="62" t="str">
        <f t="shared" si="7"/>
        <v>X1100</v>
      </c>
      <c r="D125" s="65" t="str">
        <f t="shared" si="8"/>
        <v/>
      </c>
      <c r="E125" s="65">
        <f>IF(B125="","",IF(period=4,'Stock Count'!$K125,'Stock Count'!$M125))</f>
        <v>0</v>
      </c>
      <c r="F125" s="63" t="str">
        <f t="shared" si="9"/>
        <v/>
      </c>
      <c r="G125" s="76"/>
    </row>
    <row r="126" spans="1:7" ht="18" customHeight="1" x14ac:dyDescent="0.2">
      <c r="A126" s="62" t="str">
        <f t="shared" si="5"/>
        <v>BISCUITS FOR CHEESE</v>
      </c>
      <c r="B126" s="62" t="str">
        <f t="shared" si="6"/>
        <v>Dry Food</v>
      </c>
      <c r="C126" s="62" t="str">
        <f t="shared" si="7"/>
        <v>1KG</v>
      </c>
      <c r="D126" s="65" t="str">
        <f t="shared" si="8"/>
        <v/>
      </c>
      <c r="E126" s="65">
        <f>IF(B126="","",IF(period=4,'Stock Count'!$K126,'Stock Count'!$M126))</f>
        <v>0</v>
      </c>
      <c r="F126" s="63" t="str">
        <f t="shared" si="9"/>
        <v/>
      </c>
      <c r="G126" s="76"/>
    </row>
    <row r="127" spans="1:7" ht="18" customHeight="1" x14ac:dyDescent="0.2">
      <c r="A127" s="62" t="str">
        <f t="shared" si="5"/>
        <v>BISTO GRANULES</v>
      </c>
      <c r="B127" s="62" t="str">
        <f t="shared" si="6"/>
        <v>Dry Food</v>
      </c>
      <c r="C127" s="62" t="str">
        <f t="shared" si="7"/>
        <v>2KG</v>
      </c>
      <c r="D127" s="65" t="str">
        <f t="shared" si="8"/>
        <v/>
      </c>
      <c r="E127" s="65">
        <f>IF(B127="","",IF(period=4,'Stock Count'!$K127,'Stock Count'!$M127))</f>
        <v>0</v>
      </c>
      <c r="F127" s="63" t="str">
        <f t="shared" si="9"/>
        <v/>
      </c>
      <c r="G127" s="76"/>
    </row>
    <row r="128" spans="1:7" ht="18" customHeight="1" x14ac:dyDescent="0.2">
      <c r="A128" s="62" t="str">
        <f t="shared" si="5"/>
        <v>CEREAL KELLOGS (32)</v>
      </c>
      <c r="B128" s="62" t="str">
        <f t="shared" si="6"/>
        <v>Dry Food</v>
      </c>
      <c r="C128" s="62" t="str">
        <f t="shared" si="7"/>
        <v>45G</v>
      </c>
      <c r="D128" s="65" t="str">
        <f t="shared" si="8"/>
        <v/>
      </c>
      <c r="E128" s="65">
        <f>IF(B128="","",IF(period=4,'Stock Count'!$K128,'Stock Count'!$M128))</f>
        <v>0</v>
      </c>
      <c r="F128" s="63" t="str">
        <f t="shared" si="9"/>
        <v/>
      </c>
      <c r="G128" s="76"/>
    </row>
    <row r="129" spans="1:7" ht="18" customHeight="1" x14ac:dyDescent="0.2">
      <c r="A129" s="62" t="str">
        <f t="shared" si="5"/>
        <v>CEREAL MUSELI (50)</v>
      </c>
      <c r="B129" s="62" t="str">
        <f t="shared" si="6"/>
        <v>Dry Food</v>
      </c>
      <c r="C129" s="62" t="str">
        <f t="shared" si="7"/>
        <v>41g</v>
      </c>
      <c r="D129" s="65" t="str">
        <f t="shared" si="8"/>
        <v/>
      </c>
      <c r="E129" s="65">
        <f>IF(B129="","",IF(period=4,'Stock Count'!$K129,'Stock Count'!$M129))</f>
        <v>0</v>
      </c>
      <c r="F129" s="63" t="str">
        <f t="shared" si="9"/>
        <v/>
      </c>
      <c r="G129" s="76"/>
    </row>
    <row r="130" spans="1:7" ht="18" customHeight="1" x14ac:dyDescent="0.2">
      <c r="A130" s="62" t="str">
        <f t="shared" si="5"/>
        <v>CEREAL WEETABIX (50)</v>
      </c>
      <c r="B130" s="62" t="str">
        <f t="shared" si="6"/>
        <v>Dry Food</v>
      </c>
      <c r="C130" s="62" t="str">
        <f t="shared" si="7"/>
        <v>X2</v>
      </c>
      <c r="D130" s="65" t="str">
        <f t="shared" si="8"/>
        <v/>
      </c>
      <c r="E130" s="65">
        <f>IF(B130="","",IF(period=4,'Stock Count'!$K130,'Stock Count'!$M130))</f>
        <v>0</v>
      </c>
      <c r="F130" s="63" t="str">
        <f t="shared" si="9"/>
        <v/>
      </c>
      <c r="G130" s="76"/>
    </row>
    <row r="131" spans="1:7" ht="18" customHeight="1" x14ac:dyDescent="0.2">
      <c r="A131" s="62" t="str">
        <f t="shared" si="5"/>
        <v>CHEESE TWIST</v>
      </c>
      <c r="B131" s="62" t="str">
        <f t="shared" si="6"/>
        <v>Dry Food</v>
      </c>
      <c r="C131" s="62" t="str">
        <f t="shared" si="7"/>
        <v>125GRM</v>
      </c>
      <c r="D131" s="65" t="str">
        <f t="shared" si="8"/>
        <v/>
      </c>
      <c r="E131" s="65">
        <f>IF(B131="","",IF(period=4,'Stock Count'!$K131,'Stock Count'!$M131))</f>
        <v>0</v>
      </c>
      <c r="F131" s="63" t="str">
        <f t="shared" si="9"/>
        <v/>
      </c>
      <c r="G131" s="76"/>
    </row>
    <row r="132" spans="1:7" ht="18" customHeight="1" x14ac:dyDescent="0.2">
      <c r="A132" s="62" t="str">
        <f t="shared" si="5"/>
        <v>CHERRIES COCKTAIL</v>
      </c>
      <c r="B132" s="62" t="str">
        <f t="shared" si="6"/>
        <v>Dry Food</v>
      </c>
      <c r="C132" s="62" t="str">
        <f t="shared" si="7"/>
        <v>320GRM</v>
      </c>
      <c r="D132" s="65" t="str">
        <f t="shared" si="8"/>
        <v/>
      </c>
      <c r="E132" s="65">
        <f>IF(B132="","",IF(period=4,'Stock Count'!$K132,'Stock Count'!$M132))</f>
        <v>0</v>
      </c>
      <c r="F132" s="63" t="str">
        <f t="shared" si="9"/>
        <v/>
      </c>
      <c r="G132" s="76"/>
    </row>
    <row r="133" spans="1:7" ht="18" customHeight="1" x14ac:dyDescent="0.2">
      <c r="A133" s="62" t="str">
        <f t="shared" si="5"/>
        <v>HONEY PORTION (100)</v>
      </c>
      <c r="B133" s="62" t="str">
        <f t="shared" si="6"/>
        <v>Dry Food</v>
      </c>
      <c r="C133" s="62" t="str">
        <f t="shared" si="7"/>
        <v>BOX</v>
      </c>
      <c r="D133" s="65" t="str">
        <f t="shared" si="8"/>
        <v/>
      </c>
      <c r="E133" s="65">
        <f>IF(B133="","",IF(period=4,'Stock Count'!$K133,'Stock Count'!$M133))</f>
        <v>0</v>
      </c>
      <c r="F133" s="63" t="str">
        <f t="shared" si="9"/>
        <v/>
      </c>
      <c r="G133" s="76"/>
    </row>
    <row r="134" spans="1:7" ht="18" customHeight="1" x14ac:dyDescent="0.2">
      <c r="A134" s="62" t="str">
        <f t="shared" ref="A134:A160" si="10">IF(ISBLANK(food_items),"",food_items)</f>
        <v>JAM PORTION (100)</v>
      </c>
      <c r="B134" s="62" t="str">
        <f t="shared" ref="B134:B160" si="11">IF(A134="","",INDEX(inventory,MATCH(A134,food_items,0),2))</f>
        <v>Dry Food</v>
      </c>
      <c r="C134" s="62" t="str">
        <f t="shared" ref="C134:C160" si="12">IF(A134="","",INDEX(inventory,MATCH(A134,food_items,0),6))</f>
        <v>BOX</v>
      </c>
      <c r="D134" s="65" t="str">
        <f t="shared" ref="D134:D160" si="13">IF(A134="","",INDEX(inventory,MATCH(A134,food_items,0),7))</f>
        <v/>
      </c>
      <c r="E134" s="65">
        <f>IF(B134="","",IF(period=4,'Stock Count'!$K134,'Stock Count'!$M134))</f>
        <v>0</v>
      </c>
      <c r="F134" s="63" t="str">
        <f t="shared" si="9"/>
        <v/>
      </c>
      <c r="G134" s="76"/>
    </row>
    <row r="135" spans="1:7" ht="18" customHeight="1" x14ac:dyDescent="0.2">
      <c r="A135" s="62" t="str">
        <f t="shared" si="10"/>
        <v xml:space="preserve">JAM/HONEY </v>
      </c>
      <c r="B135" s="62" t="str">
        <f t="shared" si="11"/>
        <v>Dry Food</v>
      </c>
      <c r="C135" s="62" t="str">
        <f t="shared" si="12"/>
        <v>JAR</v>
      </c>
      <c r="D135" s="65" t="str">
        <f t="shared" si="13"/>
        <v/>
      </c>
      <c r="E135" s="65">
        <f>IF(B135="","",IF(period=4,'Stock Count'!$K135,'Stock Count'!$M135))</f>
        <v>0</v>
      </c>
      <c r="F135" s="63" t="str">
        <f t="shared" ref="F135:F160" si="14">IF($D135="","",$E135*$D135)</f>
        <v/>
      </c>
      <c r="G135" s="76"/>
    </row>
    <row r="136" spans="1:7" ht="18" customHeight="1" x14ac:dyDescent="0.2">
      <c r="A136" s="62" t="str">
        <f t="shared" si="10"/>
        <v>JUICE APPLE</v>
      </c>
      <c r="B136" s="62" t="str">
        <f t="shared" si="11"/>
        <v>Dry Food</v>
      </c>
      <c r="C136" s="62" t="str">
        <f t="shared" si="12"/>
        <v>1LTR</v>
      </c>
      <c r="D136" s="65" t="str">
        <f t="shared" si="13"/>
        <v/>
      </c>
      <c r="E136" s="65">
        <f>IF(B136="","",IF(period=4,'Stock Count'!$K136,'Stock Count'!$M136))</f>
        <v>0</v>
      </c>
      <c r="F136" s="63" t="str">
        <f t="shared" si="14"/>
        <v/>
      </c>
      <c r="G136" s="76"/>
    </row>
    <row r="137" spans="1:7" ht="18" customHeight="1" x14ac:dyDescent="0.2">
      <c r="A137" s="62" t="str">
        <f t="shared" si="10"/>
        <v>JUICE ORANGE</v>
      </c>
      <c r="B137" s="62" t="str">
        <f t="shared" si="11"/>
        <v>Dry Food</v>
      </c>
      <c r="C137" s="62" t="str">
        <f t="shared" si="12"/>
        <v>1LTR</v>
      </c>
      <c r="D137" s="65" t="str">
        <f t="shared" si="13"/>
        <v/>
      </c>
      <c r="E137" s="65">
        <f>IF(B137="","",IF(period=4,'Stock Count'!$K137,'Stock Count'!$M137))</f>
        <v>0</v>
      </c>
      <c r="F137" s="63" t="str">
        <f t="shared" si="14"/>
        <v/>
      </c>
      <c r="G137" s="76"/>
    </row>
    <row r="138" spans="1:7" ht="18" customHeight="1" x14ac:dyDescent="0.2">
      <c r="A138" s="62" t="str">
        <f t="shared" si="10"/>
        <v>MARMALADE (100)</v>
      </c>
      <c r="B138" s="62" t="str">
        <f t="shared" si="11"/>
        <v>Dry Food</v>
      </c>
      <c r="C138" s="62" t="str">
        <f t="shared" si="12"/>
        <v>BOX</v>
      </c>
      <c r="D138" s="65" t="str">
        <f t="shared" si="13"/>
        <v/>
      </c>
      <c r="E138" s="65">
        <f>IF(B138="","",IF(period=4,'Stock Count'!$K138,'Stock Count'!$M138))</f>
        <v>0</v>
      </c>
      <c r="F138" s="63" t="str">
        <f t="shared" si="14"/>
        <v/>
      </c>
      <c r="G138" s="76"/>
    </row>
    <row r="139" spans="1:7" ht="18" customHeight="1" x14ac:dyDescent="0.2">
      <c r="A139" s="62" t="str">
        <f t="shared" si="10"/>
        <v>MARMITE (100)</v>
      </c>
      <c r="B139" s="62" t="str">
        <f t="shared" si="11"/>
        <v>Dry Food</v>
      </c>
      <c r="C139" s="62" t="str">
        <f t="shared" si="12"/>
        <v>BOX</v>
      </c>
      <c r="D139" s="65" t="str">
        <f t="shared" si="13"/>
        <v/>
      </c>
      <c r="E139" s="65">
        <f>IF(B139="","",IF(period=4,'Stock Count'!$K139,'Stock Count'!$M139))</f>
        <v>0</v>
      </c>
      <c r="F139" s="63" t="str">
        <f t="shared" si="14"/>
        <v/>
      </c>
      <c r="G139" s="76"/>
    </row>
    <row r="140" spans="1:7" ht="18" customHeight="1" x14ac:dyDescent="0.2">
      <c r="A140" s="62" t="str">
        <f t="shared" si="10"/>
        <v>OIL SUMMER HARVEST</v>
      </c>
      <c r="B140" s="62" t="str">
        <f t="shared" si="11"/>
        <v>Dry Food</v>
      </c>
      <c r="C140" s="62" t="str">
        <f t="shared" si="12"/>
        <v>15LTR</v>
      </c>
      <c r="D140" s="65" t="str">
        <f t="shared" si="13"/>
        <v/>
      </c>
      <c r="E140" s="65">
        <f>IF(B140="","",IF(period=4,'Stock Count'!$K140,'Stock Count'!$M140))</f>
        <v>0</v>
      </c>
      <c r="F140" s="63" t="str">
        <f t="shared" si="14"/>
        <v/>
      </c>
      <c r="G140" s="76"/>
    </row>
    <row r="141" spans="1:7" ht="18" customHeight="1" x14ac:dyDescent="0.2">
      <c r="A141" s="62" t="str">
        <f t="shared" si="10"/>
        <v>OIL WESSON</v>
      </c>
      <c r="B141" s="62" t="str">
        <f t="shared" si="11"/>
        <v>Dry Food</v>
      </c>
      <c r="C141" s="62" t="str">
        <f t="shared" si="12"/>
        <v>5LTR</v>
      </c>
      <c r="D141" s="65" t="str">
        <f t="shared" si="13"/>
        <v/>
      </c>
      <c r="E141" s="65">
        <f>IF(B141="","",IF(period=4,'Stock Count'!$K141,'Stock Count'!$M141))</f>
        <v>0</v>
      </c>
      <c r="F141" s="63" t="str">
        <f t="shared" si="14"/>
        <v/>
      </c>
      <c r="G141" s="76"/>
    </row>
    <row r="142" spans="1:7" ht="18" customHeight="1" x14ac:dyDescent="0.2">
      <c r="A142" s="62" t="str">
        <f t="shared" si="10"/>
        <v>PASTA RIGATONI</v>
      </c>
      <c r="B142" s="62" t="str">
        <f t="shared" si="11"/>
        <v>Dry Food</v>
      </c>
      <c r="C142" s="62" t="str">
        <f t="shared" si="12"/>
        <v>5KG</v>
      </c>
      <c r="D142" s="65" t="str">
        <f t="shared" si="13"/>
        <v/>
      </c>
      <c r="E142" s="65">
        <f>IF(B142="","",IF(period=4,'Stock Count'!$K142,'Stock Count'!$M142))</f>
        <v>0</v>
      </c>
      <c r="F142" s="63" t="str">
        <f t="shared" si="14"/>
        <v/>
      </c>
      <c r="G142" s="76"/>
    </row>
    <row r="143" spans="1:7" ht="18" customHeight="1" x14ac:dyDescent="0.2">
      <c r="A143" s="62" t="str">
        <f t="shared" si="10"/>
        <v>PASTA SPAGHETTI</v>
      </c>
      <c r="B143" s="62" t="str">
        <f t="shared" si="11"/>
        <v>Dry Food</v>
      </c>
      <c r="C143" s="62" t="str">
        <f t="shared" si="12"/>
        <v>3KG</v>
      </c>
      <c r="D143" s="65" t="str">
        <f t="shared" si="13"/>
        <v/>
      </c>
      <c r="E143" s="65">
        <f>IF(B143="","",IF(period=4,'Stock Count'!$K143,'Stock Count'!$M143))</f>
        <v>0</v>
      </c>
      <c r="F143" s="63" t="str">
        <f t="shared" si="14"/>
        <v/>
      </c>
      <c r="G143" s="76"/>
    </row>
    <row r="144" spans="1:7" ht="18" customHeight="1" x14ac:dyDescent="0.2">
      <c r="A144" s="62" t="str">
        <f t="shared" si="10"/>
        <v>RICE COCONUT</v>
      </c>
      <c r="B144" s="62" t="str">
        <f t="shared" si="11"/>
        <v>Dry Food</v>
      </c>
      <c r="C144" s="62" t="str">
        <f t="shared" si="12"/>
        <v>EACH</v>
      </c>
      <c r="D144" s="65" t="str">
        <f t="shared" si="13"/>
        <v/>
      </c>
      <c r="E144" s="65">
        <f>IF(B144="","",IF(period=4,'Stock Count'!$K144,'Stock Count'!$M144))</f>
        <v>0</v>
      </c>
      <c r="F144" s="63" t="str">
        <f t="shared" si="14"/>
        <v/>
      </c>
      <c r="G144" s="76"/>
    </row>
    <row r="145" spans="1:7" ht="18" customHeight="1" x14ac:dyDescent="0.2">
      <c r="A145" s="62" t="str">
        <f t="shared" si="10"/>
        <v>RICE GOLDEN</v>
      </c>
      <c r="B145" s="62" t="str">
        <f t="shared" si="11"/>
        <v>Dry Food</v>
      </c>
      <c r="C145" s="62" t="str">
        <f t="shared" si="12"/>
        <v>EACH</v>
      </c>
      <c r="D145" s="65" t="str">
        <f t="shared" si="13"/>
        <v/>
      </c>
      <c r="E145" s="65">
        <f>IF(B145="","",IF(period=4,'Stock Count'!$K145,'Stock Count'!$M145))</f>
        <v>0</v>
      </c>
      <c r="F145" s="63" t="str">
        <f t="shared" si="14"/>
        <v/>
      </c>
      <c r="G145" s="76"/>
    </row>
    <row r="146" spans="1:7" ht="18" customHeight="1" x14ac:dyDescent="0.2">
      <c r="A146" s="62" t="str">
        <f t="shared" si="10"/>
        <v>RICE TILDA</v>
      </c>
      <c r="B146" s="62" t="str">
        <f t="shared" si="11"/>
        <v>Dry Food</v>
      </c>
      <c r="C146" s="62" t="str">
        <f t="shared" si="12"/>
        <v>5KG</v>
      </c>
      <c r="D146" s="65" t="str">
        <f t="shared" si="13"/>
        <v/>
      </c>
      <c r="E146" s="65">
        <f>IF(B146="","",IF(period=4,'Stock Count'!$K146,'Stock Count'!$M146))</f>
        <v>0</v>
      </c>
      <c r="F146" s="63" t="str">
        <f t="shared" si="14"/>
        <v/>
      </c>
      <c r="G146" s="76"/>
    </row>
    <row r="147" spans="1:7" ht="18" customHeight="1" x14ac:dyDescent="0.2">
      <c r="A147" s="62" t="str">
        <f t="shared" si="10"/>
        <v>SUGAR GRANULATED (15)</v>
      </c>
      <c r="B147" s="62" t="str">
        <f t="shared" si="11"/>
        <v>Dry Food</v>
      </c>
      <c r="C147" s="62" t="str">
        <f t="shared" si="12"/>
        <v>1KG</v>
      </c>
      <c r="D147" s="65" t="str">
        <f t="shared" si="13"/>
        <v/>
      </c>
      <c r="E147" s="65">
        <f>IF(B147="","",IF(period=4,'Stock Count'!$K147,'Stock Count'!$M147))</f>
        <v>0</v>
      </c>
      <c r="F147" s="63" t="str">
        <f t="shared" si="14"/>
        <v/>
      </c>
      <c r="G147" s="76"/>
    </row>
    <row r="148" spans="1:7" ht="18" customHeight="1" x14ac:dyDescent="0.2">
      <c r="A148" s="62" t="str">
        <f t="shared" si="10"/>
        <v>SUGAR ICING</v>
      </c>
      <c r="B148" s="62" t="str">
        <f t="shared" si="11"/>
        <v>Dry Food</v>
      </c>
      <c r="C148" s="62" t="str">
        <f t="shared" si="12"/>
        <v>500G</v>
      </c>
      <c r="D148" s="65" t="str">
        <f t="shared" si="13"/>
        <v/>
      </c>
      <c r="E148" s="65">
        <f>IF(B148="","",IF(period=4,'Stock Count'!$K148,'Stock Count'!$M148))</f>
        <v>0</v>
      </c>
      <c r="F148" s="63" t="str">
        <f t="shared" si="14"/>
        <v/>
      </c>
      <c r="G148" s="76"/>
    </row>
    <row r="149" spans="1:7" ht="18" customHeight="1" x14ac:dyDescent="0.2">
      <c r="A149" s="62" t="str">
        <f t="shared" si="10"/>
        <v>TIN BAKED BEANS</v>
      </c>
      <c r="B149" s="62" t="str">
        <f t="shared" si="11"/>
        <v>Dry Food</v>
      </c>
      <c r="C149" s="62" t="str">
        <f t="shared" si="12"/>
        <v>840G</v>
      </c>
      <c r="D149" s="65" t="str">
        <f t="shared" si="13"/>
        <v/>
      </c>
      <c r="E149" s="65">
        <f>IF(B149="","",IF(period=4,'Stock Count'!$K149,'Stock Count'!$M149))</f>
        <v>0</v>
      </c>
      <c r="F149" s="63" t="str">
        <f t="shared" si="14"/>
        <v/>
      </c>
      <c r="G149" s="76"/>
    </row>
    <row r="150" spans="1:7" ht="18" customHeight="1" x14ac:dyDescent="0.2">
      <c r="A150" s="62" t="str">
        <f t="shared" si="10"/>
        <v>TIN PINEAPPLE RINGS</v>
      </c>
      <c r="B150" s="62" t="str">
        <f t="shared" si="11"/>
        <v>Dry Food</v>
      </c>
      <c r="C150" s="62" t="str">
        <f t="shared" si="12"/>
        <v>822g</v>
      </c>
      <c r="D150" s="65" t="str">
        <f t="shared" si="13"/>
        <v/>
      </c>
      <c r="E150" s="65">
        <f>IF(B150="","",IF(period=4,'Stock Count'!$K150,'Stock Count'!$M150))</f>
        <v>0</v>
      </c>
      <c r="F150" s="63" t="str">
        <f t="shared" si="14"/>
        <v/>
      </c>
      <c r="G150" s="76"/>
    </row>
    <row r="151" spans="1:7" ht="18" customHeight="1" x14ac:dyDescent="0.2">
      <c r="A151" s="62" t="str">
        <f t="shared" si="10"/>
        <v>TORTILLA CHIPS</v>
      </c>
      <c r="B151" s="62" t="str">
        <f t="shared" si="11"/>
        <v>Dry Food</v>
      </c>
      <c r="C151" s="62" t="str">
        <f t="shared" si="12"/>
        <v>BAG</v>
      </c>
      <c r="D151" s="65" t="str">
        <f t="shared" si="13"/>
        <v/>
      </c>
      <c r="E151" s="65">
        <f>IF(B151="","",IF(period=4,'Stock Count'!$K151,'Stock Count'!$M151))</f>
        <v>0</v>
      </c>
      <c r="F151" s="63" t="str">
        <f t="shared" si="14"/>
        <v/>
      </c>
      <c r="G151" s="76"/>
    </row>
    <row r="152" spans="1:7" ht="18" customHeight="1" x14ac:dyDescent="0.2">
      <c r="A152" s="62" t="str">
        <f t="shared" si="10"/>
        <v>VINEGAR BALSAMIC</v>
      </c>
      <c r="B152" s="62" t="str">
        <f t="shared" si="11"/>
        <v>Dry Food</v>
      </c>
      <c r="C152" s="62" t="str">
        <f t="shared" si="12"/>
        <v>500ML</v>
      </c>
      <c r="D152" s="65" t="str">
        <f t="shared" si="13"/>
        <v/>
      </c>
      <c r="E152" s="65">
        <f>IF(B152="","",IF(period=4,'Stock Count'!$K152,'Stock Count'!$M152))</f>
        <v>0</v>
      </c>
      <c r="F152" s="63" t="str">
        <f t="shared" si="14"/>
        <v/>
      </c>
      <c r="G152" s="76"/>
    </row>
    <row r="153" spans="1:7" ht="18" customHeight="1" x14ac:dyDescent="0.2">
      <c r="A153" s="62" t="str">
        <f t="shared" si="10"/>
        <v>VINEGAR MALT</v>
      </c>
      <c r="B153" s="62" t="str">
        <f t="shared" si="11"/>
        <v>Dry Food</v>
      </c>
      <c r="C153" s="62" t="str">
        <f t="shared" si="12"/>
        <v>EACH</v>
      </c>
      <c r="D153" s="65" t="str">
        <f t="shared" si="13"/>
        <v/>
      </c>
      <c r="E153" s="65">
        <f>IF(B153="","",IF(period=4,'Stock Count'!$K153,'Stock Count'!$M153))</f>
        <v>0</v>
      </c>
      <c r="F153" s="63" t="str">
        <f t="shared" si="14"/>
        <v/>
      </c>
      <c r="G153" s="76"/>
    </row>
    <row r="154" spans="1:7" ht="18" customHeight="1" x14ac:dyDescent="0.2">
      <c r="A154" s="62" t="str">
        <f t="shared" si="10"/>
        <v>W CRISPS</v>
      </c>
      <c r="B154" s="62" t="str">
        <f t="shared" si="11"/>
        <v>Dry Food</v>
      </c>
      <c r="C154" s="62" t="str">
        <f t="shared" si="12"/>
        <v>BAG</v>
      </c>
      <c r="D154" s="65" t="str">
        <f t="shared" si="13"/>
        <v/>
      </c>
      <c r="E154" s="65">
        <f>IF(B154="","",IF(period=4,'Stock Count'!$K154,'Stock Count'!$M154))</f>
        <v>0</v>
      </c>
      <c r="F154" s="63" t="str">
        <f t="shared" si="14"/>
        <v/>
      </c>
      <c r="G154" s="76"/>
    </row>
    <row r="155" spans="1:7" ht="18" customHeight="1" x14ac:dyDescent="0.2">
      <c r="A155" s="62" t="str">
        <f t="shared" si="10"/>
        <v>W NUTS DRY ROASTED</v>
      </c>
      <c r="B155" s="62" t="str">
        <f t="shared" si="11"/>
        <v>Dry Food</v>
      </c>
      <c r="C155" s="62" t="str">
        <f t="shared" si="12"/>
        <v>PACK</v>
      </c>
      <c r="D155" s="65" t="str">
        <f t="shared" si="13"/>
        <v/>
      </c>
      <c r="E155" s="65">
        <f>IF(B155="","",IF(period=4,'Stock Count'!$K155,'Stock Count'!$M155))</f>
        <v>0</v>
      </c>
      <c r="F155" s="63" t="str">
        <f t="shared" si="14"/>
        <v/>
      </c>
      <c r="G155" s="76"/>
    </row>
    <row r="156" spans="1:7" ht="18" customHeight="1" x14ac:dyDescent="0.2">
      <c r="A156" s="62" t="str">
        <f t="shared" si="10"/>
        <v>W NUTS SALTED</v>
      </c>
      <c r="B156" s="62" t="str">
        <f t="shared" si="11"/>
        <v>Dry Food</v>
      </c>
      <c r="C156" s="62" t="str">
        <f t="shared" si="12"/>
        <v>PACK</v>
      </c>
      <c r="D156" s="65" t="str">
        <f t="shared" si="13"/>
        <v/>
      </c>
      <c r="E156" s="65">
        <f>IF(B156="","",IF(period=4,'Stock Count'!$K156,'Stock Count'!$M156))</f>
        <v>0</v>
      </c>
      <c r="F156" s="63" t="str">
        <f t="shared" si="14"/>
        <v/>
      </c>
      <c r="G156" s="76"/>
    </row>
    <row r="157" spans="1:7" ht="18" customHeight="1" x14ac:dyDescent="0.2">
      <c r="A157" s="62" t="str">
        <f t="shared" si="10"/>
        <v>W QUAVERS</v>
      </c>
      <c r="B157" s="62" t="str">
        <f t="shared" si="11"/>
        <v>Dry Food</v>
      </c>
      <c r="C157" s="62" t="str">
        <f t="shared" si="12"/>
        <v>BAG</v>
      </c>
      <c r="D157" s="65" t="str">
        <f t="shared" si="13"/>
        <v/>
      </c>
      <c r="E157" s="65">
        <f>IF(B157="","",IF(period=4,'Stock Count'!$K157,'Stock Count'!$M157))</f>
        <v>0</v>
      </c>
      <c r="F157" s="63" t="str">
        <f t="shared" si="14"/>
        <v/>
      </c>
      <c r="G157" s="76"/>
    </row>
    <row r="158" spans="1:7" ht="18" customHeight="1" x14ac:dyDescent="0.2">
      <c r="A158" s="62" t="str">
        <f t="shared" si="10"/>
        <v>W SENSATION</v>
      </c>
      <c r="B158" s="62" t="str">
        <f t="shared" si="11"/>
        <v>Dry Food</v>
      </c>
      <c r="C158" s="62" t="str">
        <f t="shared" si="12"/>
        <v>BAG</v>
      </c>
      <c r="D158" s="65" t="str">
        <f t="shared" si="13"/>
        <v/>
      </c>
      <c r="E158" s="65">
        <f>IF(B158="","",IF(period=4,'Stock Count'!$K158,'Stock Count'!$M158))</f>
        <v>0</v>
      </c>
      <c r="F158" s="63" t="str">
        <f t="shared" si="14"/>
        <v/>
      </c>
      <c r="G158" s="76"/>
    </row>
    <row r="159" spans="1:7" ht="18" customHeight="1" x14ac:dyDescent="0.2">
      <c r="A159" s="62" t="str">
        <f t="shared" si="10"/>
        <v>W SQUARES</v>
      </c>
      <c r="B159" s="62" t="str">
        <f t="shared" si="11"/>
        <v>Dry Food</v>
      </c>
      <c r="C159" s="62" t="str">
        <f t="shared" si="12"/>
        <v>BAG</v>
      </c>
      <c r="D159" s="65" t="str">
        <f t="shared" si="13"/>
        <v/>
      </c>
      <c r="E159" s="65">
        <f>IF(B159="","",IF(period=4,'Stock Count'!$K159,'Stock Count'!$M159))</f>
        <v>0</v>
      </c>
      <c r="F159" s="63" t="str">
        <f t="shared" si="14"/>
        <v/>
      </c>
      <c r="G159" s="76"/>
    </row>
    <row r="160" spans="1:7" ht="18" customHeight="1" x14ac:dyDescent="0.2">
      <c r="A160" s="62" t="str">
        <f t="shared" si="10"/>
        <v>WORCESTER</v>
      </c>
      <c r="B160" s="62" t="str">
        <f t="shared" si="11"/>
        <v>Dry Food</v>
      </c>
      <c r="C160" s="62" t="str">
        <f t="shared" si="12"/>
        <v>300ML</v>
      </c>
      <c r="D160" s="65" t="str">
        <f t="shared" si="13"/>
        <v/>
      </c>
      <c r="E160" s="65">
        <f>IF(B160="","",IF(period=4,'Stock Count'!$K160,'Stock Count'!$M160))</f>
        <v>0</v>
      </c>
      <c r="F160" s="63" t="str">
        <f t="shared" si="14"/>
        <v/>
      </c>
      <c r="G160" s="76"/>
    </row>
    <row r="161" spans="1:7" ht="18" customHeight="1" x14ac:dyDescent="0.2">
      <c r="A161" s="62"/>
      <c r="B161" s="62"/>
      <c r="C161" s="62"/>
      <c r="D161" s="63"/>
      <c r="E161" s="64"/>
      <c r="F161" s="63"/>
      <c r="G161" s="76"/>
    </row>
  </sheetData>
  <phoneticPr fontId="5" type="noConversion"/>
  <printOptions horizontalCentered="1"/>
  <pageMargins left="0.19685039370078741" right="0.19685039370078741" top="0.19685039370078741" bottom="0.31496062992125984" header="0.51181102362204722" footer="0.11811023622047245"/>
  <pageSetup paperSize="9"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election activeCell="A158" sqref="A158:XFD161"/>
    </sheetView>
  </sheetViews>
  <sheetFormatPr defaultRowHeight="18" customHeight="1" x14ac:dyDescent="0.2"/>
  <cols>
    <col min="1" max="1" width="37" style="26" customWidth="1"/>
    <col min="2" max="2" width="12.42578125" style="23" customWidth="1"/>
    <col min="3" max="6" width="12.42578125" style="21" customWidth="1"/>
    <col min="7" max="7" width="3.7109375" style="21" customWidth="1"/>
    <col min="8" max="16384" width="9.140625" style="21"/>
  </cols>
  <sheetData>
    <row r="1" spans="1:7" s="2" customFormat="1" ht="35.1" customHeight="1" x14ac:dyDescent="0.2">
      <c r="A1" s="107" t="s">
        <v>339</v>
      </c>
      <c r="B1" s="108"/>
      <c r="C1" s="108"/>
      <c r="D1" s="108"/>
      <c r="E1" s="108"/>
      <c r="F1" s="108"/>
      <c r="G1" s="108"/>
    </row>
    <row r="2" spans="1:7" ht="18" customHeight="1" x14ac:dyDescent="0.2">
      <c r="G2" s="106" t="str">
        <f ca="1">"© "&amp;YEAR(TODAY())&amp;" Spreadsheet123 LTD. All rights reserved"</f>
        <v>© 2017 Spreadsheet123 LTD. All rights reserved</v>
      </c>
    </row>
    <row r="4" spans="1:7" ht="41.25" customHeight="1" x14ac:dyDescent="0.2">
      <c r="A4" s="79" t="s">
        <v>261</v>
      </c>
      <c r="B4" s="80" t="s">
        <v>280</v>
      </c>
      <c r="C4" s="81" t="s">
        <v>281</v>
      </c>
      <c r="D4" s="81" t="s">
        <v>282</v>
      </c>
      <c r="E4" s="81" t="s">
        <v>283</v>
      </c>
      <c r="F4" s="81" t="s">
        <v>284</v>
      </c>
      <c r="G4" s="83"/>
    </row>
    <row r="5" spans="1:7" ht="18" customHeight="1" x14ac:dyDescent="0.2">
      <c r="A5" s="62"/>
      <c r="B5" s="84"/>
      <c r="C5" s="85"/>
      <c r="D5" s="85"/>
      <c r="E5" s="85"/>
      <c r="F5" s="85"/>
      <c r="G5" s="86"/>
    </row>
    <row r="6" spans="1:7" ht="18" customHeight="1" x14ac:dyDescent="0.2">
      <c r="A6" s="62" t="str">
        <f>IF(ISBLANK(Settings!C35),"",UPPER("All "&amp;Settings!C35))</f>
        <v>ALL FISH</v>
      </c>
      <c r="B6" s="87">
        <f ca="1">IF($A6="",0,SUMIF('Stock Count'!$B$6:$N$160,PROPER(MID($A6,5,25)),'Stock Count'!$F$6:$F$160))</f>
        <v>94.510999999999996</v>
      </c>
      <c r="C6" s="65">
        <f ca="1">IF($A6="",0,SUMIF('Stock Count'!$B$6:$N$160,PROPER(MID($A6,5,25)),'Stock Count'!$H$6:$H$160))</f>
        <v>92.891000000000005</v>
      </c>
      <c r="D6" s="65">
        <f ca="1">IF($A6="",0,SUMIF('Stock Count'!$B$6:$N$160,PROPER(MID($A6,5,25)),'Stock Count'!$J$6:$J$160))</f>
        <v>92.891000000000005</v>
      </c>
      <c r="E6" s="65">
        <f ca="1">IF($A6="",0,SUMIF('Stock Count'!$B$6:$N$160,PROPER(MID($A6,5,25)),'Stock Count'!$L$6:$L$160))</f>
        <v>92.891000000000005</v>
      </c>
      <c r="F6" s="65">
        <f ca="1">IF($A6="",0,SUMIF('Stock Count'!$B$6:$N$160,PROPER(MID($A6,5,25)),'Stock Count'!$N$6:$N$160))</f>
        <v>0</v>
      </c>
      <c r="G6" s="86"/>
    </row>
    <row r="7" spans="1:7" ht="18" customHeight="1" x14ac:dyDescent="0.2">
      <c r="A7" s="62" t="str">
        <f>IF(ISBLANK(Settings!C36),"",UPPER("All "&amp;Settings!C36))</f>
        <v>ALL MEAT</v>
      </c>
      <c r="B7" s="87">
        <f ca="1">IF($A7="",0,SUMIF('Stock Count'!$B$6:$N$160,PROPER(MID($A7,5,25)),'Stock Count'!$F$6:$F$160))</f>
        <v>148.64499999999998</v>
      </c>
      <c r="C7" s="65">
        <f ca="1">IF($A7="",0,SUMIF('Stock Count'!$B$6:$N$160,PROPER(MID($A7,5,25)),'Stock Count'!$H$6:$H$160))</f>
        <v>148.64499999999998</v>
      </c>
      <c r="D7" s="65">
        <f ca="1">IF($A7="",0,SUMIF('Stock Count'!$B$6:$N$160,PROPER(MID($A7,5,25)),'Stock Count'!$J$6:$J$160))</f>
        <v>148.64499999999998</v>
      </c>
      <c r="E7" s="65">
        <f ca="1">IF($A7="",0,SUMIF('Stock Count'!$B$6:$N$160,PROPER(MID($A7,5,25)),'Stock Count'!$L$6:$L$160))</f>
        <v>148.64499999999998</v>
      </c>
      <c r="F7" s="65">
        <f ca="1">IF($A7="",0,SUMIF('Stock Count'!$B$6:$N$160,PROPER(MID($A7,5,25)),'Stock Count'!$N$6:$N$160))</f>
        <v>0</v>
      </c>
      <c r="G7" s="86"/>
    </row>
    <row r="8" spans="1:7" ht="18" customHeight="1" x14ac:dyDescent="0.2">
      <c r="A8" s="62" t="str">
        <f>IF(ISBLANK(Settings!C37),"",UPPER("All "&amp;Settings!C37))</f>
        <v>ALL MULTI PORTION</v>
      </c>
      <c r="B8" s="87">
        <f ca="1">IF($A8="",0,SUMIF('Stock Count'!$B$6:$N$160,PROPER(MID($A8,5,25)),'Stock Count'!$F$6:$F$160))</f>
        <v>0</v>
      </c>
      <c r="C8" s="65">
        <f ca="1">IF($A8="",0,SUMIF('Stock Count'!$B$6:$N$160,PROPER(MID($A8,5,25)),'Stock Count'!$H$6:$H$160))</f>
        <v>0</v>
      </c>
      <c r="D8" s="65">
        <f ca="1">IF($A8="",0,SUMIF('Stock Count'!$B$6:$N$160,PROPER(MID($A8,5,25)),'Stock Count'!$J$6:$J$160))</f>
        <v>0</v>
      </c>
      <c r="E8" s="65">
        <f ca="1">IF($A8="",0,SUMIF('Stock Count'!$B$6:$N$160,PROPER(MID($A8,5,25)),'Stock Count'!$L$6:$L$160))</f>
        <v>0</v>
      </c>
      <c r="F8" s="65">
        <f ca="1">IF($A8="",0,SUMIF('Stock Count'!$B$6:$N$160,PROPER(MID($A8,5,25)),'Stock Count'!$N$6:$N$160))</f>
        <v>0</v>
      </c>
      <c r="G8" s="86"/>
    </row>
    <row r="9" spans="1:7" ht="18" customHeight="1" x14ac:dyDescent="0.2">
      <c r="A9" s="62" t="str">
        <f>IF(ISBLANK(Settings!C38),"",UPPER("All "&amp;Settings!C38))</f>
        <v>ALL SWEETS &amp; DESSERTS</v>
      </c>
      <c r="B9" s="87">
        <f ca="1">IF($A9="",0,SUMIF('Stock Count'!$B$6:$N$160,PROPER(MID($A9,5,25)),'Stock Count'!$F$6:$F$160))</f>
        <v>0</v>
      </c>
      <c r="C9" s="65">
        <f ca="1">IF($A9="",0,SUMIF('Stock Count'!$B$6:$N$160,PROPER(MID($A9,5,25)),'Stock Count'!$H$6:$H$160))</f>
        <v>0</v>
      </c>
      <c r="D9" s="65">
        <f ca="1">IF($A9="",0,SUMIF('Stock Count'!$B$6:$N$160,PROPER(MID($A9,5,25)),'Stock Count'!$J$6:$J$160))</f>
        <v>0</v>
      </c>
      <c r="E9" s="65">
        <f ca="1">IF($A9="",0,SUMIF('Stock Count'!$B$6:$N$160,PROPER(MID($A9,5,25)),'Stock Count'!$L$6:$L$160))</f>
        <v>0</v>
      </c>
      <c r="F9" s="65">
        <f ca="1">IF($A9="",0,SUMIF('Stock Count'!$B$6:$N$160,PROPER(MID($A9,5,25)),'Stock Count'!$N$6:$N$160))</f>
        <v>0</v>
      </c>
      <c r="G9" s="86"/>
    </row>
    <row r="10" spans="1:7" ht="18" customHeight="1" x14ac:dyDescent="0.2">
      <c r="A10" s="62" t="str">
        <f>IF(ISBLANK(Settings!C39),"",UPPER("All "&amp;Settings!C39))</f>
        <v>ALL FRUIT &amp; VEG</v>
      </c>
      <c r="B10" s="87">
        <f ca="1">IF($A10="",0,SUMIF('Stock Count'!$B$6:$N$160,PROPER(MID($A10,5,25)),'Stock Count'!$F$6:$F$160))</f>
        <v>0.624</v>
      </c>
      <c r="C10" s="65">
        <f ca="1">IF($A10="",0,SUMIF('Stock Count'!$B$6:$N$160,PROPER(MID($A10,5,25)),'Stock Count'!$H$6:$H$160))</f>
        <v>0</v>
      </c>
      <c r="D10" s="65">
        <f ca="1">IF($A10="",0,SUMIF('Stock Count'!$B$6:$N$160,PROPER(MID($A10,5,25)),'Stock Count'!$J$6:$J$160))</f>
        <v>0</v>
      </c>
      <c r="E10" s="65">
        <f ca="1">IF($A10="",0,SUMIF('Stock Count'!$B$6:$N$160,PROPER(MID($A10,5,25)),'Stock Count'!$L$6:$L$160))</f>
        <v>0</v>
      </c>
      <c r="F10" s="65">
        <f ca="1">IF($A10="",0,SUMIF('Stock Count'!$B$6:$N$160,PROPER(MID($A10,5,25)),'Stock Count'!$N$6:$N$160))</f>
        <v>0</v>
      </c>
      <c r="G10" s="86"/>
    </row>
    <row r="11" spans="1:7" ht="18" customHeight="1" x14ac:dyDescent="0.2">
      <c r="A11" s="62" t="str">
        <f>IF(ISBLANK(Settings!C40),"",UPPER("All "&amp;Settings!C40))</f>
        <v>ALL DAIRY</v>
      </c>
      <c r="B11" s="87">
        <f ca="1">IF($A11="",0,SUMIF('Stock Count'!$B$6:$N$160,PROPER(MID($A11,5,25)),'Stock Count'!$F$6:$F$160))</f>
        <v>0</v>
      </c>
      <c r="C11" s="65">
        <f ca="1">IF($A11="",0,SUMIF('Stock Count'!$B$6:$N$160,PROPER(MID($A11,5,25)),'Stock Count'!$H$6:$H$160))</f>
        <v>0</v>
      </c>
      <c r="D11" s="65">
        <f ca="1">IF($A11="",0,SUMIF('Stock Count'!$B$6:$N$160,PROPER(MID($A11,5,25)),'Stock Count'!$J$6:$J$160))</f>
        <v>0</v>
      </c>
      <c r="E11" s="65">
        <f ca="1">IF($A11="",0,SUMIF('Stock Count'!$B$6:$N$160,PROPER(MID($A11,5,25)),'Stock Count'!$L$6:$L$160))</f>
        <v>0</v>
      </c>
      <c r="F11" s="65">
        <f ca="1">IF($A11="",0,SUMIF('Stock Count'!$B$6:$N$160,PROPER(MID($A11,5,25)),'Stock Count'!$N$6:$N$160))</f>
        <v>0</v>
      </c>
      <c r="G11" s="86"/>
    </row>
    <row r="12" spans="1:7" ht="18" customHeight="1" x14ac:dyDescent="0.2">
      <c r="A12" s="62" t="str">
        <f>IF(ISBLANK(Settings!C41),"",UPPER("All "&amp;Settings!C41))</f>
        <v>ALL BAKERY</v>
      </c>
      <c r="B12" s="87">
        <f ca="1">IF($A12="",0,SUMIF('Stock Count'!$B$6:$N$160,PROPER(MID($A12,5,25)),'Stock Count'!$F$6:$F$160))</f>
        <v>0</v>
      </c>
      <c r="C12" s="65">
        <f ca="1">IF($A12="",0,SUMIF('Stock Count'!$B$6:$N$160,PROPER(MID($A12,5,25)),'Stock Count'!$H$6:$H$160))</f>
        <v>0</v>
      </c>
      <c r="D12" s="65">
        <f ca="1">IF($A12="",0,SUMIF('Stock Count'!$B$6:$N$160,PROPER(MID($A12,5,25)),'Stock Count'!$J$6:$J$160))</f>
        <v>0</v>
      </c>
      <c r="E12" s="65">
        <f ca="1">IF($A12="",0,SUMIF('Stock Count'!$B$6:$N$160,PROPER(MID($A12,5,25)),'Stock Count'!$L$6:$L$160))</f>
        <v>0</v>
      </c>
      <c r="F12" s="65">
        <f ca="1">IF($A12="",0,SUMIF('Stock Count'!$B$6:$N$160,PROPER(MID($A12,5,25)),'Stock Count'!$N$6:$N$160))</f>
        <v>0</v>
      </c>
      <c r="G12" s="86"/>
    </row>
    <row r="13" spans="1:7" ht="18" customHeight="1" x14ac:dyDescent="0.2">
      <c r="A13" s="62" t="str">
        <f>IF(ISBLANK(Settings!C42),"",UPPER("All "&amp;Settings!C42))</f>
        <v>ALL HERBS &amp; SPICES</v>
      </c>
      <c r="B13" s="87">
        <f ca="1">IF($A13="",0,SUMIF('Stock Count'!$B$6:$N$160,PROPER(MID($A13,5,25)),'Stock Count'!$F$6:$F$160))</f>
        <v>0</v>
      </c>
      <c r="C13" s="65">
        <f ca="1">IF($A13="",0,SUMIF('Stock Count'!$B$6:$N$160,PROPER(MID($A13,5,25)),'Stock Count'!$H$6:$H$160))</f>
        <v>0</v>
      </c>
      <c r="D13" s="65">
        <f ca="1">IF($A13="",0,SUMIF('Stock Count'!$B$6:$N$160,PROPER(MID($A13,5,25)),'Stock Count'!$J$6:$J$160))</f>
        <v>0</v>
      </c>
      <c r="E13" s="65">
        <f ca="1">IF($A13="",0,SUMIF('Stock Count'!$B$6:$N$160,PROPER(MID($A13,5,25)),'Stock Count'!$L$6:$L$160))</f>
        <v>0</v>
      </c>
      <c r="F13" s="65">
        <f ca="1">IF($A13="",0,SUMIF('Stock Count'!$B$6:$N$160,PROPER(MID($A13,5,25)),'Stock Count'!$N$6:$N$160))</f>
        <v>0</v>
      </c>
      <c r="G13" s="86"/>
    </row>
    <row r="14" spans="1:7" ht="18" customHeight="1" x14ac:dyDescent="0.2">
      <c r="A14" s="62" t="str">
        <f>IF(ISBLANK(Settings!C43),"",UPPER("All "&amp;Settings!C43))</f>
        <v>ALL SAUCES &amp; DRESSINGS</v>
      </c>
      <c r="B14" s="87">
        <f ca="1">IF($A14="",0,SUMIF('Stock Count'!$B$6:$N$160,PROPER(MID($A14,5,25)),'Stock Count'!$F$6:$F$160))</f>
        <v>0</v>
      </c>
      <c r="C14" s="65">
        <f ca="1">IF($A14="",0,SUMIF('Stock Count'!$B$6:$N$160,PROPER(MID($A14,5,25)),'Stock Count'!$H$6:$H$160))</f>
        <v>0</v>
      </c>
      <c r="D14" s="65">
        <f ca="1">IF($A14="",0,SUMIF('Stock Count'!$B$6:$N$160,PROPER(MID($A14,5,25)),'Stock Count'!$J$6:$J$160))</f>
        <v>0</v>
      </c>
      <c r="E14" s="65">
        <f ca="1">IF($A14="",0,SUMIF('Stock Count'!$B$6:$N$160,PROPER(MID($A14,5,25)),'Stock Count'!$L$6:$L$160))</f>
        <v>0</v>
      </c>
      <c r="F14" s="65">
        <f ca="1">IF($A14="",0,SUMIF('Stock Count'!$B$6:$N$160,PROPER(MID($A14,5,25)),'Stock Count'!$N$6:$N$160))</f>
        <v>0</v>
      </c>
      <c r="G14" s="86"/>
    </row>
    <row r="15" spans="1:7" ht="18" customHeight="1" x14ac:dyDescent="0.2">
      <c r="A15" s="62" t="str">
        <f>IF(ISBLANK(Settings!C44),"",UPPER("All "&amp;Settings!C44))</f>
        <v>ALL DRY FOOD</v>
      </c>
      <c r="B15" s="87">
        <f ca="1">IF($A15="",0,SUMIF('Stock Count'!$B$6:$N$160,PROPER(MID($A15,5,25)),'Stock Count'!$F$6:$F$160))</f>
        <v>0</v>
      </c>
      <c r="C15" s="65">
        <f ca="1">IF($A15="",0,SUMIF('Stock Count'!$B$6:$N$160,PROPER(MID($A15,5,25)),'Stock Count'!$H$6:$H$160))</f>
        <v>0</v>
      </c>
      <c r="D15" s="65">
        <f ca="1">IF($A15="",0,SUMIF('Stock Count'!$B$6:$N$160,PROPER(MID($A15,5,25)),'Stock Count'!$J$6:$J$160))</f>
        <v>0</v>
      </c>
      <c r="E15" s="65">
        <f ca="1">IF($A15="",0,SUMIF('Stock Count'!$B$6:$N$160,PROPER(MID($A15,5,25)),'Stock Count'!$L$6:$L$160))</f>
        <v>0</v>
      </c>
      <c r="F15" s="65">
        <f ca="1">IF($A15="",0,SUMIF('Stock Count'!$B$6:$N$160,PROPER(MID($A15,5,25)),'Stock Count'!$N$6:$N$160))</f>
        <v>0</v>
      </c>
      <c r="G15" s="86"/>
    </row>
    <row r="16" spans="1:7" ht="18" customHeight="1" x14ac:dyDescent="0.2">
      <c r="A16" s="62" t="str">
        <f>IF(ISBLANK(Settings!C45),"",UPPER("All "&amp;Settings!C45))</f>
        <v/>
      </c>
      <c r="B16" s="87">
        <f>IF($A16="",0,SUMIF('Stock Count'!$B$6:$N$160,PROPER(MID($A16,5,25)),'Stock Count'!$F$6:$F$160))</f>
        <v>0</v>
      </c>
      <c r="C16" s="65">
        <f>IF($A16="",0,SUMIF('Stock Count'!$B$6:$N$160,PROPER(MID($A16,5,25)),'Stock Count'!$H$6:$H$160))</f>
        <v>0</v>
      </c>
      <c r="D16" s="65">
        <f>IF($A16="",0,SUMIF('Stock Count'!$B$6:$N$160,PROPER(MID($A16,5,25)),'Stock Count'!$J$6:$J$160))</f>
        <v>0</v>
      </c>
      <c r="E16" s="65">
        <f>IF($A16="",0,SUMIF('Stock Count'!$B$6:$N$160,PROPER(MID($A16,5,25)),'Stock Count'!$L$6:$L$160))</f>
        <v>0</v>
      </c>
      <c r="F16" s="65">
        <f>IF($A16="",0,SUMIF('Stock Count'!$B$6:$N$160,PROPER(MID($A16,5,25)),'Stock Count'!$N$6:$N$160))</f>
        <v>0</v>
      </c>
      <c r="G16" s="86"/>
    </row>
    <row r="17" spans="1:7" ht="18" customHeight="1" x14ac:dyDescent="0.2">
      <c r="A17" s="62" t="str">
        <f>IF(ISBLANK(Settings!C46),"",UPPER("All "&amp;Settings!C46))</f>
        <v/>
      </c>
      <c r="B17" s="87">
        <f>IF($A17="",0,SUMIF('Stock Count'!$B$6:$N$160,PROPER(MID($A17,5,25)),'Stock Count'!$F$6:$F$160))</f>
        <v>0</v>
      </c>
      <c r="C17" s="65">
        <f>IF($A17="",0,SUMIF('Stock Count'!$B$6:$N$160,PROPER(MID($A17,5,25)),'Stock Count'!$H$6:$H$160))</f>
        <v>0</v>
      </c>
      <c r="D17" s="65">
        <f>IF($A17="",0,SUMIF('Stock Count'!$B$6:$N$160,PROPER(MID($A17,5,25)),'Stock Count'!$J$6:$J$160))</f>
        <v>0</v>
      </c>
      <c r="E17" s="65">
        <f>IF($A17="",0,SUMIF('Stock Count'!$B$6:$N$160,PROPER(MID($A17,5,25)),'Stock Count'!$L$6:$L$160))</f>
        <v>0</v>
      </c>
      <c r="F17" s="65">
        <f>IF($A17="",0,SUMIF('Stock Count'!$B$6:$N$160,PROPER(MID($A17,5,25)),'Stock Count'!$N$6:$N$160))</f>
        <v>0</v>
      </c>
      <c r="G17" s="86"/>
    </row>
    <row r="18" spans="1:7" ht="18" customHeight="1" x14ac:dyDescent="0.2">
      <c r="A18" s="62" t="str">
        <f>IF(ISBLANK(Settings!C47),"",UPPER("All "&amp;Settings!C47))</f>
        <v/>
      </c>
      <c r="B18" s="87">
        <f>IF($A18="",0,SUMIF('Stock Count'!$B$6:$N$160,PROPER(MID($A18,5,25)),'Stock Count'!$F$6:$F$160))</f>
        <v>0</v>
      </c>
      <c r="C18" s="65">
        <f>IF($A18="",0,SUMIF('Stock Count'!$B$6:$N$160,PROPER(MID($A18,5,25)),'Stock Count'!$H$6:$H$160))</f>
        <v>0</v>
      </c>
      <c r="D18" s="65">
        <f>IF($A18="",0,SUMIF('Stock Count'!$B$6:$N$160,PROPER(MID($A18,5,25)),'Stock Count'!$J$6:$J$160))</f>
        <v>0</v>
      </c>
      <c r="E18" s="65">
        <f>IF($A18="",0,SUMIF('Stock Count'!$B$6:$N$160,PROPER(MID($A18,5,25)),'Stock Count'!$L$6:$L$160))</f>
        <v>0</v>
      </c>
      <c r="F18" s="65">
        <f>IF($A18="",0,SUMIF('Stock Count'!$B$6:$N$160,PROPER(MID($A18,5,25)),'Stock Count'!$N$6:$N$160))</f>
        <v>0</v>
      </c>
      <c r="G18" s="86"/>
    </row>
    <row r="19" spans="1:7" ht="18" customHeight="1" x14ac:dyDescent="0.2">
      <c r="A19" s="62" t="str">
        <f>IF(ISBLANK(Settings!C48),"",UPPER("All "&amp;Settings!C48))</f>
        <v/>
      </c>
      <c r="B19" s="87">
        <f>IF($A19="",0,SUMIF('Stock Count'!$B$6:$N$160,PROPER(MID($A19,5,25)),'Stock Count'!$F$6:$F$160))</f>
        <v>0</v>
      </c>
      <c r="C19" s="65">
        <f>IF($A19="",0,SUMIF('Stock Count'!$B$6:$N$160,PROPER(MID($A19,5,25)),'Stock Count'!$H$6:$H$160))</f>
        <v>0</v>
      </c>
      <c r="D19" s="65">
        <f>IF($A19="",0,SUMIF('Stock Count'!$B$6:$N$160,PROPER(MID($A19,5,25)),'Stock Count'!$J$6:$J$160))</f>
        <v>0</v>
      </c>
      <c r="E19" s="65">
        <f>IF($A19="",0,SUMIF('Stock Count'!$B$6:$N$160,PROPER(MID($A19,5,25)),'Stock Count'!$L$6:$L$160))</f>
        <v>0</v>
      </c>
      <c r="F19" s="65">
        <f>IF($A19="",0,SUMIF('Stock Count'!$B$6:$N$160,PROPER(MID($A19,5,25)),'Stock Count'!$N$6:$N$160))</f>
        <v>0</v>
      </c>
      <c r="G19" s="86"/>
    </row>
    <row r="20" spans="1:7" ht="6.95" customHeight="1" x14ac:dyDescent="0.2">
      <c r="A20" s="92"/>
      <c r="B20" s="110"/>
      <c r="C20" s="78"/>
      <c r="D20" s="78"/>
      <c r="E20" s="78"/>
      <c r="F20" s="78"/>
      <c r="G20" s="78"/>
    </row>
    <row r="21" spans="1:7" ht="18" customHeight="1" x14ac:dyDescent="0.2">
      <c r="A21" s="62"/>
      <c r="B21" s="63"/>
      <c r="C21" s="86"/>
      <c r="D21" s="86"/>
      <c r="E21" s="86"/>
      <c r="F21" s="86"/>
      <c r="G21" s="86"/>
    </row>
    <row r="22" spans="1:7" ht="18" customHeight="1" x14ac:dyDescent="0.2">
      <c r="A22" s="62" t="s">
        <v>263</v>
      </c>
      <c r="B22" s="87">
        <f>IF(SUM('Stock Opening'!$F$6:'Stock Opening'!$F$160)=0,0,SUM('Stock Opening'!$F$6:'Stock Opening'!$F$160))</f>
        <v>243.77999999999997</v>
      </c>
      <c r="C22" s="87">
        <f ca="1">B24</f>
        <v>243.77999999999997</v>
      </c>
      <c r="D22" s="87">
        <f ca="1">C24</f>
        <v>241.536</v>
      </c>
      <c r="E22" s="87">
        <f ca="1">D24</f>
        <v>241.536</v>
      </c>
      <c r="F22" s="87">
        <f>IF(period=5,$E$24,0)</f>
        <v>0</v>
      </c>
      <c r="G22" s="86"/>
    </row>
    <row r="23" spans="1:7" ht="18" customHeight="1" x14ac:dyDescent="0.2">
      <c r="A23" s="62" t="s">
        <v>267</v>
      </c>
      <c r="B23" s="65">
        <f>IF(SUM('Purchase Log'!$F$6:'Purchase Log'!$F$160)=0,0,SUM('Purchase Log'!$F$6:'Purchase Log'!$F$160))</f>
        <v>243.77999999999997</v>
      </c>
      <c r="C23" s="65">
        <f>IF(SUM('Purchase Log'!$H$6:'Purchase Log'!$H$160)=0,0,SUM('Purchase Log'!$H$6:'Purchase Log'!$H$160))</f>
        <v>189.47</v>
      </c>
      <c r="D23" s="65">
        <f>IF(SUM('Purchase Log'!$J$6:'Purchase Log'!$J$160)=0,0,SUM('Purchase Log'!$J$6:'Purchase Log'!$J$160))</f>
        <v>94.1</v>
      </c>
      <c r="E23" s="65">
        <f>IF(SUM('Purchase Log'!$L$6:'Purchase Log'!$L$160)=0,0,SUM('Purchase Log'!$L$6:'Purchase Log'!$L$160))</f>
        <v>24.22</v>
      </c>
      <c r="F23" s="65">
        <f>IF(SUM('Purchase Log'!$N$6:'Purchase Log'!$N$160)=0,0,SUM('Purchase Log'!$N$6:'Purchase Log'!$N$160))</f>
        <v>0</v>
      </c>
      <c r="G23" s="86"/>
    </row>
    <row r="24" spans="1:7" ht="18" customHeight="1" x14ac:dyDescent="0.2">
      <c r="A24" s="62" t="s">
        <v>264</v>
      </c>
      <c r="B24" s="65">
        <f ca="1">SUM(B$6:B$19)</f>
        <v>243.77999999999997</v>
      </c>
      <c r="C24" s="65">
        <f ca="1">SUM(C$6:C$19)</f>
        <v>241.536</v>
      </c>
      <c r="D24" s="65">
        <f ca="1">SUM(D$6:D$19)</f>
        <v>241.536</v>
      </c>
      <c r="E24" s="65">
        <f ca="1">SUM(E$6:E$19)</f>
        <v>241.536</v>
      </c>
      <c r="F24" s="65">
        <f ca="1">SUM(F$6:F$19)</f>
        <v>0</v>
      </c>
      <c r="G24" s="86"/>
    </row>
    <row r="25" spans="1:7" ht="18" customHeight="1" x14ac:dyDescent="0.2">
      <c r="A25" s="62" t="s">
        <v>268</v>
      </c>
      <c r="B25" s="65">
        <f>IF(ISBLANK(Settings!$C$29),"",Settings!$C$29/period)</f>
        <v>20</v>
      </c>
      <c r="C25" s="65">
        <f>IF(ISBLANK(Settings!$C$29),"",Settings!$C$29/period)</f>
        <v>20</v>
      </c>
      <c r="D25" s="65">
        <f>IF(ISBLANK(Settings!$C$29),"",Settings!$C$29/period)</f>
        <v>20</v>
      </c>
      <c r="E25" s="65">
        <f>IF(ISBLANK(Settings!$C$29),"",Settings!$C$29/period)</f>
        <v>20</v>
      </c>
      <c r="F25" s="65">
        <f>IF(ISBLANK(Settings!$C$29),"",IF(period=5,Settings!$C$29/period,0))</f>
        <v>0</v>
      </c>
      <c r="G25" s="86"/>
    </row>
    <row r="26" spans="1:7" ht="18" customHeight="1" x14ac:dyDescent="0.2">
      <c r="A26" s="62" t="s">
        <v>216</v>
      </c>
      <c r="B26" s="65">
        <f ca="1">SUM(B22:B23)-SUM(B24:B25)</f>
        <v>223.77999999999997</v>
      </c>
      <c r="C26" s="65">
        <f ca="1">SUM(C22:C23)-SUM(C24:C25)</f>
        <v>171.714</v>
      </c>
      <c r="D26" s="65">
        <f ca="1">SUM(D22:D23)-SUM(D24:D25)</f>
        <v>74.099999999999966</v>
      </c>
      <c r="E26" s="65">
        <f ca="1">SUM(E22:E23)-SUM(E24:E25)</f>
        <v>4.2199999999999704</v>
      </c>
      <c r="F26" s="65">
        <f ca="1">SUM(F22:F23)-SUM(F24:F25)</f>
        <v>0</v>
      </c>
      <c r="G26" s="86"/>
    </row>
    <row r="27" spans="1:7" ht="18" customHeight="1" x14ac:dyDescent="0.2">
      <c r="A27" s="62"/>
      <c r="B27" s="63"/>
      <c r="C27" s="86"/>
      <c r="D27" s="86"/>
      <c r="E27" s="86"/>
      <c r="F27" s="86"/>
      <c r="G27" s="86"/>
    </row>
    <row r="28" spans="1:7" ht="18" customHeight="1" x14ac:dyDescent="0.2">
      <c r="A28" s="62" t="s">
        <v>266</v>
      </c>
      <c r="B28" s="17">
        <v>1000</v>
      </c>
      <c r="C28" s="17">
        <v>765</v>
      </c>
      <c r="D28" s="89">
        <v>300</v>
      </c>
      <c r="E28" s="89">
        <v>18.899999999999999</v>
      </c>
      <c r="F28" s="89"/>
      <c r="G28" s="86"/>
    </row>
    <row r="29" spans="1:7" ht="18" customHeight="1" x14ac:dyDescent="0.2">
      <c r="A29" s="62" t="str">
        <f>"NET RECEIPTS (less "&amp;Settings!C19&amp;")"</f>
        <v>NET RECEIPTS (less VAT)</v>
      </c>
      <c r="B29" s="65">
        <f>IF(OR(ISBLANK(B$28),B$28=0),0,B$28*(1-Settings!$C$21))</f>
        <v>800</v>
      </c>
      <c r="C29" s="65">
        <f>IF(OR(ISBLANK(C$28),C$28=0),0,C$28*(1-Settings!$C$21))</f>
        <v>612</v>
      </c>
      <c r="D29" s="65">
        <f>IF(OR(ISBLANK(D$28),D$28=0),0,D$28*(1-Settings!$C$21))</f>
        <v>240</v>
      </c>
      <c r="E29" s="65">
        <f>IF(OR(ISBLANK(E$28),E$28=0),0,E$28*(1-Settings!$C$21))</f>
        <v>15.12</v>
      </c>
      <c r="F29" s="65">
        <f>IF(OR(ISBLANK(F$28),F$28=0),0,F$28*(1-Settings!$C$21))</f>
        <v>0</v>
      </c>
      <c r="G29" s="86"/>
    </row>
    <row r="30" spans="1:7" ht="18" customHeight="1" x14ac:dyDescent="0.2">
      <c r="A30" s="62"/>
      <c r="B30" s="63"/>
      <c r="C30" s="86"/>
      <c r="D30" s="86"/>
      <c r="E30" s="86"/>
      <c r="F30" s="86"/>
      <c r="G30" s="86"/>
    </row>
    <row r="31" spans="1:7" ht="18" customHeight="1" x14ac:dyDescent="0.2">
      <c r="A31" s="62" t="s">
        <v>217</v>
      </c>
      <c r="B31" s="65">
        <f ca="1">IF(OR(ISBLANK(B$28),B$28=0),0,B$29-B$26)</f>
        <v>576.22</v>
      </c>
      <c r="C31" s="65">
        <f ca="1">IF(OR(ISBLANK(C$28),C$28=0),0,C$29-C$26)</f>
        <v>440.286</v>
      </c>
      <c r="D31" s="65">
        <f ca="1">IF(OR(ISBLANK(D$28),D$28=0),0,D$29-D$26)</f>
        <v>165.90000000000003</v>
      </c>
      <c r="E31" s="65">
        <f ca="1">IF(OR(ISBLANK(E$28),E$28=0),0,E$29-E$26)</f>
        <v>10.900000000000029</v>
      </c>
      <c r="F31" s="65">
        <f>IF(OR(ISBLANK(F$28),F$28=0),0,F$29-F$26)</f>
        <v>0</v>
      </c>
      <c r="G31" s="86"/>
    </row>
    <row r="32" spans="1:7" ht="18" customHeight="1" x14ac:dyDescent="0.2">
      <c r="A32" s="62" t="s">
        <v>269</v>
      </c>
      <c r="B32" s="88">
        <f ca="1">IF(OR(ISBLANK(B$28),B$28=0),0,B$31/B$29)</f>
        <v>0.720275</v>
      </c>
      <c r="C32" s="88">
        <f ca="1">IF(OR(ISBLANK(C$28),C$28=0),0,C$31/C$29)</f>
        <v>0.71942156862745099</v>
      </c>
      <c r="D32" s="88">
        <f ca="1">IF(OR(ISBLANK(D$28),D$28=0),0,D$31/D$29)</f>
        <v>0.69125000000000014</v>
      </c>
      <c r="E32" s="88">
        <f ca="1">IF(OR(ISBLANK(E$28),E$28=0),0,E$31/E$29)</f>
        <v>0.72089947089947282</v>
      </c>
      <c r="F32" s="88">
        <f>IF(OR(ISBLANK(F$28),F$28=0),0,F$31/F$29)</f>
        <v>0</v>
      </c>
      <c r="G32" s="86"/>
    </row>
    <row r="33" spans="1:7" ht="18" customHeight="1" x14ac:dyDescent="0.2">
      <c r="A33" s="62" t="s">
        <v>271</v>
      </c>
      <c r="B33" s="88">
        <f>IF(OR(ISBLANK(B$28),B$28=0),0,Settings!$C$11)</f>
        <v>0.72</v>
      </c>
      <c r="C33" s="88">
        <f>IF(OR(ISBLANK(C$28),C$28=0),0,Settings!$C$11)</f>
        <v>0.72</v>
      </c>
      <c r="D33" s="88">
        <f>IF(OR(ISBLANK(D$28),D$28=0),0,Settings!$C$11)</f>
        <v>0.72</v>
      </c>
      <c r="E33" s="88">
        <f>IF(OR(ISBLANK(E$28),E$28=0),0,Settings!$C$11)</f>
        <v>0.72</v>
      </c>
      <c r="F33" s="88">
        <f>IF(OR(ISBLANK(F$28),F$28=0),0,Settings!$C$11)</f>
        <v>0</v>
      </c>
      <c r="G33" s="86"/>
    </row>
    <row r="34" spans="1:7" ht="18" customHeight="1" x14ac:dyDescent="0.2">
      <c r="A34" s="62" t="s">
        <v>270</v>
      </c>
      <c r="B34" s="88">
        <f ca="1">B32-B33</f>
        <v>2.7500000000002522E-4</v>
      </c>
      <c r="C34" s="88">
        <f ca="1">C32-C33</f>
        <v>-5.7843137254898203E-4</v>
      </c>
      <c r="D34" s="88">
        <f ca="1">D32-D33</f>
        <v>-2.8749999999999831E-2</v>
      </c>
      <c r="E34" s="88">
        <f ca="1">E32-E33</f>
        <v>8.9947089947284287E-4</v>
      </c>
      <c r="F34" s="88">
        <f>F32-F33</f>
        <v>0</v>
      </c>
      <c r="G34" s="86"/>
    </row>
    <row r="35" spans="1:7" ht="18" customHeight="1" x14ac:dyDescent="0.2">
      <c r="A35" s="62" t="s">
        <v>272</v>
      </c>
      <c r="B35" s="90">
        <f ca="1">B34*B29</f>
        <v>0.22000000000002018</v>
      </c>
      <c r="C35" s="90">
        <f ca="1">C34*C29</f>
        <v>-0.353999999999977</v>
      </c>
      <c r="D35" s="90">
        <f ca="1">D34*D29</f>
        <v>-6.8999999999999595</v>
      </c>
      <c r="E35" s="90">
        <f ca="1">E34*E29</f>
        <v>1.3600000000029384E-2</v>
      </c>
      <c r="F35" s="90">
        <f>F34*F29</f>
        <v>0</v>
      </c>
      <c r="G35" s="86"/>
    </row>
    <row r="36" spans="1:7" ht="18" customHeight="1" x14ac:dyDescent="0.2">
      <c r="A36" s="62"/>
      <c r="B36" s="63"/>
      <c r="C36" s="86"/>
      <c r="D36" s="86"/>
      <c r="E36" s="86"/>
      <c r="F36" s="86"/>
      <c r="G36" s="86"/>
    </row>
  </sheetData>
  <phoneticPr fontId="5" type="noConversion"/>
  <conditionalFormatting sqref="F31:F35 F22:F26 F6:F19 F29">
    <cfRule type="expression" dxfId="1" priority="1" stopIfTrue="1">
      <formula>IF(period=4,TRUE,FALSE)</formula>
    </cfRule>
  </conditionalFormatting>
  <conditionalFormatting sqref="F28">
    <cfRule type="expression" dxfId="0" priority="2" stopIfTrue="1">
      <formula>IF(period=4,TRUE,FALSE)</formula>
    </cfRule>
  </conditionalFormatting>
  <printOptions horizontalCentered="1"/>
  <pageMargins left="0.19685039370078741" right="0.19685039370078741" top="0.19685039370078741" bottom="0.31496062992125984" header="0.51181102362204722" footer="0.11811023622047245"/>
  <pageSetup paperSize="9" scale="9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election activeCell="N21" sqref="N21"/>
    </sheetView>
  </sheetViews>
  <sheetFormatPr defaultRowHeight="18" customHeight="1" x14ac:dyDescent="0.2"/>
  <cols>
    <col min="1" max="1" width="44.7109375" style="26" customWidth="1"/>
    <col min="2" max="2" width="13.7109375" style="26" customWidth="1"/>
    <col min="3" max="3" width="13.7109375" style="23" customWidth="1"/>
    <col min="4" max="5" width="13.7109375" style="21" customWidth="1"/>
    <col min="6" max="6" width="2.7109375" style="21" customWidth="1"/>
    <col min="7" max="16384" width="9.140625" style="21"/>
  </cols>
  <sheetData>
    <row r="1" spans="1:6" s="2" customFormat="1" ht="35.1" customHeight="1" x14ac:dyDescent="0.2">
      <c r="A1" s="107" t="s">
        <v>340</v>
      </c>
      <c r="B1" s="107"/>
      <c r="C1" s="108"/>
      <c r="D1" s="108"/>
      <c r="E1" s="108"/>
      <c r="F1" s="108"/>
    </row>
    <row r="2" spans="1:6" ht="18" customHeight="1" x14ac:dyDescent="0.2">
      <c r="F2" s="106" t="str">
        <f ca="1">"© "&amp;YEAR(TODAY())&amp;" Spreadsheet123 LTD. All rights reserved"</f>
        <v>© 2017 Spreadsheet123 LTD. All rights reserved</v>
      </c>
    </row>
    <row r="4" spans="1:6" ht="21.95" customHeight="1" x14ac:dyDescent="0.2">
      <c r="A4" s="97" t="s">
        <v>269</v>
      </c>
      <c r="C4" s="112" t="s">
        <v>272</v>
      </c>
      <c r="D4" s="112"/>
      <c r="E4" s="112"/>
      <c r="F4" s="112"/>
    </row>
    <row r="5" spans="1:6" ht="18" customHeight="1" x14ac:dyDescent="0.2">
      <c r="A5" s="111">
        <f ca="1">C39</f>
        <v>0.71578890541772633</v>
      </c>
      <c r="C5" s="113">
        <f ca="1">C41*C36</f>
        <v>-7.0204000000000386</v>
      </c>
      <c r="D5" s="113"/>
      <c r="E5" s="113"/>
      <c r="F5" s="113"/>
    </row>
    <row r="6" spans="1:6" ht="18" customHeight="1" x14ac:dyDescent="0.2">
      <c r="A6" s="111"/>
      <c r="C6" s="113"/>
      <c r="D6" s="113"/>
      <c r="E6" s="113"/>
      <c r="F6" s="113"/>
    </row>
    <row r="7" spans="1:6" ht="18" customHeight="1" x14ac:dyDescent="0.2">
      <c r="A7" s="111"/>
      <c r="C7" s="113"/>
      <c r="D7" s="113"/>
      <c r="E7" s="113"/>
      <c r="F7" s="113"/>
    </row>
    <row r="8" spans="1:6" ht="18" customHeight="1" x14ac:dyDescent="0.2">
      <c r="A8" s="111"/>
      <c r="C8" s="113"/>
      <c r="D8" s="113"/>
      <c r="E8" s="113"/>
      <c r="F8" s="113"/>
    </row>
    <row r="11" spans="1:6" ht="41.25" customHeight="1" x14ac:dyDescent="0.2">
      <c r="A11" s="93" t="s">
        <v>261</v>
      </c>
      <c r="B11" s="94" t="s">
        <v>259</v>
      </c>
      <c r="C11" s="95" t="s">
        <v>262</v>
      </c>
      <c r="D11" s="94" t="s">
        <v>260</v>
      </c>
      <c r="E11" s="96" t="s">
        <v>265</v>
      </c>
      <c r="F11" s="82"/>
    </row>
    <row r="12" spans="1:6" ht="18" customHeight="1" x14ac:dyDescent="0.2">
      <c r="A12" s="62"/>
      <c r="B12" s="85"/>
      <c r="C12" s="84"/>
      <c r="D12" s="85"/>
      <c r="E12" s="86"/>
      <c r="F12" s="86"/>
    </row>
    <row r="13" spans="1:6" ht="18" customHeight="1" x14ac:dyDescent="0.2">
      <c r="A13" s="62" t="str">
        <f>IF(ISBLANK(Settings!C35),"",UPPER("All "&amp;Settings!C35))</f>
        <v>ALL FISH</v>
      </c>
      <c r="B13" s="87">
        <f ca="1">SUMIF('Stock Opening'!$B$6:$F$160,PROPER(MID($A13,5,25)),'Stock Opening'!$F$6:$F$160)</f>
        <v>94.510999999999996</v>
      </c>
      <c r="C13" s="87">
        <f ca="1">SUMIF('Purchase Log'!$B$6:$O$160,PROPER(MID($A13,5,25)),'Purchase Log'!$O$6:$O$160)</f>
        <v>312.75100000000003</v>
      </c>
      <c r="D13" s="65">
        <f ca="1">SUMIF('Stock Closing'!$B$6:$F$160,PROPER(MID($A13,5,25)),'Stock Closing'!$F$6:$F$160)</f>
        <v>92.891000000000005</v>
      </c>
      <c r="E13" s="65">
        <f ca="1">B13+C13-D13</f>
        <v>314.37100000000004</v>
      </c>
      <c r="F13" s="86"/>
    </row>
    <row r="14" spans="1:6" ht="18" customHeight="1" x14ac:dyDescent="0.2">
      <c r="A14" s="62" t="str">
        <f>IF(ISBLANK(Settings!C36),"",UPPER("All "&amp;Settings!C36))</f>
        <v>ALL MEAT</v>
      </c>
      <c r="B14" s="87">
        <f ca="1">SUMIF('Stock Opening'!$B$6:$F$160,PROPER(MID($A14,5,25)),'Stock Opening'!$F$6:$F$160)</f>
        <v>148.64499999999998</v>
      </c>
      <c r="C14" s="87">
        <f ca="1">SUMIF('Purchase Log'!$B$6:$O$160,PROPER(MID($A14,5,25)),'Purchase Log'!$O$6:$O$160)</f>
        <v>238.19499999999996</v>
      </c>
      <c r="D14" s="65">
        <f ca="1">SUMIF('Stock Closing'!$B$6:$F$160,PROPER(MID($A14,5,25)),'Stock Closing'!$F$6:$F$160)</f>
        <v>148.64499999999998</v>
      </c>
      <c r="E14" s="65">
        <f t="shared" ref="E14:E26" ca="1" si="0">B14+C14-D14</f>
        <v>238.19499999999994</v>
      </c>
      <c r="F14" s="86"/>
    </row>
    <row r="15" spans="1:6" ht="18" customHeight="1" x14ac:dyDescent="0.2">
      <c r="A15" s="62" t="str">
        <f>IF(ISBLANK(Settings!C37),"",UPPER("All "&amp;Settings!C37))</f>
        <v>ALL MULTI PORTION</v>
      </c>
      <c r="B15" s="87">
        <f ca="1">SUMIF('Stock Opening'!$B$6:$F$160,PROPER(MID($A15,5,25)),'Stock Opening'!$F$6:$F$160)</f>
        <v>0</v>
      </c>
      <c r="C15" s="87">
        <f ca="1">SUMIF('Purchase Log'!$B$6:$O$160,PROPER(MID($A15,5,25)),'Purchase Log'!$O$6:$O$160)</f>
        <v>0</v>
      </c>
      <c r="D15" s="65">
        <f ca="1">SUMIF('Stock Closing'!$B$6:$F$160,PROPER(MID($A15,5,25)),'Stock Closing'!$F$6:$F$160)</f>
        <v>0</v>
      </c>
      <c r="E15" s="65">
        <f t="shared" ca="1" si="0"/>
        <v>0</v>
      </c>
      <c r="F15" s="86"/>
    </row>
    <row r="16" spans="1:6" ht="18" customHeight="1" x14ac:dyDescent="0.2">
      <c r="A16" s="62" t="str">
        <f>IF(ISBLANK(Settings!C38),"",UPPER("All "&amp;Settings!C38))</f>
        <v>ALL SWEETS &amp; DESSERTS</v>
      </c>
      <c r="B16" s="87">
        <f ca="1">SUMIF('Stock Opening'!$B$6:$F$160,PROPER(MID($A16,5,25)),'Stock Opening'!$F$6:$F$160)</f>
        <v>0</v>
      </c>
      <c r="C16" s="87">
        <f ca="1">SUMIF('Purchase Log'!$B$6:$O$160,PROPER(MID($A16,5,25)),'Purchase Log'!$O$6:$O$160)</f>
        <v>0</v>
      </c>
      <c r="D16" s="65">
        <f ca="1">SUMIF('Stock Closing'!$B$6:$F$160,PROPER(MID($A16,5,25)),'Stock Closing'!$F$6:$F$160)</f>
        <v>0</v>
      </c>
      <c r="E16" s="65">
        <f t="shared" ca="1" si="0"/>
        <v>0</v>
      </c>
      <c r="F16" s="86"/>
    </row>
    <row r="17" spans="1:6" ht="18" customHeight="1" x14ac:dyDescent="0.2">
      <c r="A17" s="62" t="str">
        <f>IF(ISBLANK(Settings!C39),"",UPPER("All "&amp;Settings!C39))</f>
        <v>ALL FRUIT &amp; VEG</v>
      </c>
      <c r="B17" s="87">
        <f ca="1">SUMIF('Stock Opening'!$B$6:$F$160,PROPER(MID($A17,5,25)),'Stock Opening'!$F$6:$F$160)</f>
        <v>0.624</v>
      </c>
      <c r="C17" s="87">
        <f ca="1">SUMIF('Purchase Log'!$B$6:$O$160,PROPER(MID($A17,5,25)),'Purchase Log'!$O$6:$O$160)</f>
        <v>0.624</v>
      </c>
      <c r="D17" s="65">
        <f ca="1">SUMIF('Stock Closing'!$B$6:$F$160,PROPER(MID($A17,5,25)),'Stock Closing'!$F$6:$F$160)</f>
        <v>0</v>
      </c>
      <c r="E17" s="65">
        <f t="shared" ca="1" si="0"/>
        <v>1.248</v>
      </c>
      <c r="F17" s="86"/>
    </row>
    <row r="18" spans="1:6" ht="18" customHeight="1" x14ac:dyDescent="0.2">
      <c r="A18" s="62" t="str">
        <f>IF(ISBLANK(Settings!C40),"",UPPER("All "&amp;Settings!C40))</f>
        <v>ALL DAIRY</v>
      </c>
      <c r="B18" s="87">
        <f ca="1">SUMIF('Stock Opening'!$B$6:$F$160,PROPER(MID($A18,5,25)),'Stock Opening'!$F$6:$F$160)</f>
        <v>0</v>
      </c>
      <c r="C18" s="87">
        <f ca="1">SUMIF('Purchase Log'!$B$6:$O$160,PROPER(MID($A18,5,25)),'Purchase Log'!$O$6:$O$160)</f>
        <v>0</v>
      </c>
      <c r="D18" s="65">
        <f ca="1">SUMIF('Stock Closing'!$B$6:$F$160,PROPER(MID($A18,5,25)),'Stock Closing'!$F$6:$F$160)</f>
        <v>0</v>
      </c>
      <c r="E18" s="65">
        <f t="shared" ca="1" si="0"/>
        <v>0</v>
      </c>
      <c r="F18" s="86"/>
    </row>
    <row r="19" spans="1:6" ht="18" customHeight="1" x14ac:dyDescent="0.2">
      <c r="A19" s="62" t="str">
        <f>IF(ISBLANK(Settings!C41),"",UPPER("All "&amp;Settings!C41))</f>
        <v>ALL BAKERY</v>
      </c>
      <c r="B19" s="87">
        <f ca="1">SUMIF('Stock Opening'!$B$6:$F$160,PROPER(MID($A19,5,25)),'Stock Opening'!$F$6:$F$160)</f>
        <v>0</v>
      </c>
      <c r="C19" s="87">
        <f ca="1">SUMIF('Purchase Log'!$B$6:$O$160,PROPER(MID($A19,5,25)),'Purchase Log'!$O$6:$O$160)</f>
        <v>0</v>
      </c>
      <c r="D19" s="65">
        <f ca="1">SUMIF('Stock Closing'!$B$6:$F$160,PROPER(MID($A19,5,25)),'Stock Closing'!$F$6:$F$160)</f>
        <v>0</v>
      </c>
      <c r="E19" s="65">
        <f t="shared" ca="1" si="0"/>
        <v>0</v>
      </c>
      <c r="F19" s="86"/>
    </row>
    <row r="20" spans="1:6" ht="18" customHeight="1" x14ac:dyDescent="0.2">
      <c r="A20" s="62" t="str">
        <f>IF(ISBLANK(Settings!C42),"",UPPER("All "&amp;Settings!C42))</f>
        <v>ALL HERBS &amp; SPICES</v>
      </c>
      <c r="B20" s="87">
        <f ca="1">SUMIF('Stock Opening'!$B$6:$F$160,PROPER(MID($A20,5,25)),'Stock Opening'!$F$6:$F$160)</f>
        <v>0</v>
      </c>
      <c r="C20" s="87">
        <f ca="1">SUMIF('Purchase Log'!$B$6:$O$160,PROPER(MID($A20,5,25)),'Purchase Log'!$O$6:$O$160)</f>
        <v>0</v>
      </c>
      <c r="D20" s="65">
        <f ca="1">SUMIF('Stock Closing'!$B$6:$F$160,PROPER(MID($A20,5,25)),'Stock Closing'!$F$6:$F$160)</f>
        <v>0</v>
      </c>
      <c r="E20" s="65">
        <f t="shared" ca="1" si="0"/>
        <v>0</v>
      </c>
      <c r="F20" s="86"/>
    </row>
    <row r="21" spans="1:6" ht="18" customHeight="1" x14ac:dyDescent="0.2">
      <c r="A21" s="62" t="str">
        <f>IF(ISBLANK(Settings!C43),"",UPPER("All "&amp;Settings!C43))</f>
        <v>ALL SAUCES &amp; DRESSINGS</v>
      </c>
      <c r="B21" s="87">
        <f ca="1">SUMIF('Stock Opening'!$B$6:$F$160,PROPER(MID($A21,5,25)),'Stock Opening'!$F$6:$F$160)</f>
        <v>0</v>
      </c>
      <c r="C21" s="87">
        <f ca="1">SUMIF('Purchase Log'!$B$6:$O$160,PROPER(MID($A21,5,25)),'Purchase Log'!$O$6:$O$160)</f>
        <v>0</v>
      </c>
      <c r="D21" s="65">
        <f ca="1">SUMIF('Stock Closing'!$B$6:$F$160,PROPER(MID($A21,5,25)),'Stock Closing'!$F$6:$F$160)</f>
        <v>0</v>
      </c>
      <c r="E21" s="65">
        <f t="shared" ca="1" si="0"/>
        <v>0</v>
      </c>
      <c r="F21" s="86"/>
    </row>
    <row r="22" spans="1:6" ht="18" customHeight="1" x14ac:dyDescent="0.2">
      <c r="A22" s="62" t="str">
        <f>IF(ISBLANK(Settings!C44),"",UPPER("All "&amp;Settings!C44))</f>
        <v>ALL DRY FOOD</v>
      </c>
      <c r="B22" s="87">
        <f ca="1">SUMIF('Stock Opening'!$B$6:$F$160,PROPER(MID($A22,5,25)),'Stock Opening'!$F$6:$F$160)</f>
        <v>0</v>
      </c>
      <c r="C22" s="87">
        <f ca="1">SUMIF('Purchase Log'!$B$6:$O$160,PROPER(MID($A22,5,25)),'Purchase Log'!$O$6:$O$160)</f>
        <v>0</v>
      </c>
      <c r="D22" s="65">
        <f ca="1">SUMIF('Stock Closing'!$B$6:$F$160,PROPER(MID($A22,5,25)),'Stock Closing'!$F$6:$F$160)</f>
        <v>0</v>
      </c>
      <c r="E22" s="65">
        <f t="shared" ca="1" si="0"/>
        <v>0</v>
      </c>
      <c r="F22" s="86"/>
    </row>
    <row r="23" spans="1:6" ht="18" customHeight="1" x14ac:dyDescent="0.2">
      <c r="A23" s="62" t="str">
        <f>IF(ISBLANK(Settings!C45),"",UPPER("All "&amp;Settings!C45))</f>
        <v/>
      </c>
      <c r="B23" s="87">
        <f ca="1">SUMIF('Stock Opening'!$B$6:$F$160,PROPER(MID($A23,5,25)),'Stock Opening'!$F$6:$F$160)</f>
        <v>0</v>
      </c>
      <c r="C23" s="87">
        <f ca="1">SUMIF('Purchase Log'!$B$6:$O$160,PROPER(MID($A23,5,25)),'Purchase Log'!$O$6:$O$160)</f>
        <v>0</v>
      </c>
      <c r="D23" s="65">
        <f ca="1">SUMIF('Stock Closing'!$B$6:$F$160,PROPER(MID($A23,5,25)),'Stock Closing'!$F$6:$F$160)</f>
        <v>0</v>
      </c>
      <c r="E23" s="65">
        <f t="shared" ca="1" si="0"/>
        <v>0</v>
      </c>
      <c r="F23" s="86"/>
    </row>
    <row r="24" spans="1:6" ht="18" customHeight="1" x14ac:dyDescent="0.2">
      <c r="A24" s="62" t="str">
        <f>IF(ISBLANK(Settings!C46),"",UPPER("All "&amp;Settings!C46))</f>
        <v/>
      </c>
      <c r="B24" s="87">
        <f ca="1">SUMIF('Stock Opening'!$B$6:$F$160,PROPER(MID($A24,5,25)),'Stock Opening'!$F$6:$F$160)</f>
        <v>0</v>
      </c>
      <c r="C24" s="87">
        <f ca="1">SUMIF('Purchase Log'!$B$6:$O$160,PROPER(MID($A24,5,25)),'Purchase Log'!$O$6:$O$160)</f>
        <v>0</v>
      </c>
      <c r="D24" s="65">
        <f ca="1">SUMIF('Stock Closing'!$B$6:$F$160,PROPER(MID($A24,5,25)),'Stock Closing'!$F$6:$F$160)</f>
        <v>0</v>
      </c>
      <c r="E24" s="65">
        <f t="shared" ca="1" si="0"/>
        <v>0</v>
      </c>
      <c r="F24" s="86"/>
    </row>
    <row r="25" spans="1:6" ht="18" customHeight="1" x14ac:dyDescent="0.2">
      <c r="A25" s="62" t="str">
        <f>IF(ISBLANK(Settings!C47),"",UPPER("All "&amp;Settings!C47))</f>
        <v/>
      </c>
      <c r="B25" s="87">
        <f ca="1">SUMIF('Stock Opening'!$B$6:$F$160,PROPER(MID($A25,5,25)),'Stock Opening'!$F$6:$F$160)</f>
        <v>0</v>
      </c>
      <c r="C25" s="87">
        <f ca="1">SUMIF('Purchase Log'!$B$6:$O$160,PROPER(MID($A25,5,25)),'Purchase Log'!$O$6:$O$160)</f>
        <v>0</v>
      </c>
      <c r="D25" s="65">
        <f ca="1">SUMIF('Stock Closing'!$B$6:$F$160,PROPER(MID($A25,5,25)),'Stock Closing'!$F$6:$F$160)</f>
        <v>0</v>
      </c>
      <c r="E25" s="65">
        <f t="shared" ca="1" si="0"/>
        <v>0</v>
      </c>
      <c r="F25" s="86"/>
    </row>
    <row r="26" spans="1:6" ht="18" customHeight="1" x14ac:dyDescent="0.2">
      <c r="A26" s="62" t="str">
        <f>IF(ISBLANK(Settings!C48),"",UPPER("All "&amp;Settings!C48))</f>
        <v/>
      </c>
      <c r="B26" s="87">
        <f ca="1">SUMIF('Stock Opening'!$B$6:$F$160,PROPER(MID($A26,5,25)),'Stock Opening'!$F$6:$F$160)</f>
        <v>0</v>
      </c>
      <c r="C26" s="87">
        <f ca="1">SUMIF('Purchase Log'!$B$6:$O$160,PROPER(MID($A26,5,25)),'Purchase Log'!$O$6:$O$160)</f>
        <v>0</v>
      </c>
      <c r="D26" s="65">
        <f ca="1">SUMIF('Stock Closing'!$B$6:$F$160,PROPER(MID($A26,5,25)),'Stock Closing'!$F$6:$F$160)</f>
        <v>0</v>
      </c>
      <c r="E26" s="65">
        <f t="shared" ca="1" si="0"/>
        <v>0</v>
      </c>
      <c r="F26" s="86"/>
    </row>
    <row r="27" spans="1:6" ht="6.95" customHeight="1" x14ac:dyDescent="0.2">
      <c r="A27" s="92"/>
      <c r="B27" s="92"/>
      <c r="C27" s="110"/>
      <c r="D27" s="78"/>
      <c r="E27" s="78"/>
      <c r="F27" s="78"/>
    </row>
    <row r="28" spans="1:6" ht="18" customHeight="1" x14ac:dyDescent="0.2">
      <c r="A28" s="62"/>
      <c r="B28" s="62"/>
      <c r="C28" s="63"/>
      <c r="D28" s="86"/>
      <c r="E28" s="86"/>
      <c r="F28" s="86"/>
    </row>
    <row r="29" spans="1:6" ht="18" customHeight="1" x14ac:dyDescent="0.2">
      <c r="A29" s="62" t="s">
        <v>263</v>
      </c>
      <c r="B29" s="87"/>
      <c r="C29" s="114">
        <f ca="1">SUM(B13:B26)</f>
        <v>243.77999999999997</v>
      </c>
      <c r="D29" s="114"/>
      <c r="E29" s="65"/>
      <c r="F29" s="86"/>
    </row>
    <row r="30" spans="1:6" ht="18" customHeight="1" x14ac:dyDescent="0.2">
      <c r="A30" s="62" t="s">
        <v>267</v>
      </c>
      <c r="B30" s="62"/>
      <c r="C30" s="114">
        <f ca="1">SUM(C13:C26)</f>
        <v>551.57000000000005</v>
      </c>
      <c r="D30" s="114"/>
      <c r="E30" s="86"/>
      <c r="F30" s="86"/>
    </row>
    <row r="31" spans="1:6" ht="18" customHeight="1" x14ac:dyDescent="0.2">
      <c r="A31" s="62" t="s">
        <v>264</v>
      </c>
      <c r="B31" s="62"/>
      <c r="C31" s="114">
        <f ca="1">SUM(D13:D26)</f>
        <v>241.536</v>
      </c>
      <c r="D31" s="114"/>
      <c r="E31" s="86"/>
      <c r="F31" s="86"/>
    </row>
    <row r="32" spans="1:6" ht="18" customHeight="1" x14ac:dyDescent="0.2">
      <c r="A32" s="62" t="s">
        <v>268</v>
      </c>
      <c r="B32" s="62"/>
      <c r="C32" s="114">
        <f>IF(ISBLANK(Settings!C29),"",Settings!C29)</f>
        <v>80</v>
      </c>
      <c r="D32" s="114"/>
      <c r="E32" s="86"/>
      <c r="F32" s="86"/>
    </row>
    <row r="33" spans="1:6" ht="18" customHeight="1" x14ac:dyDescent="0.2">
      <c r="A33" s="62" t="s">
        <v>216</v>
      </c>
      <c r="B33" s="62"/>
      <c r="C33" s="114">
        <f ca="1">SUM(E13:E26)-C32</f>
        <v>473.81400000000008</v>
      </c>
      <c r="D33" s="114"/>
      <c r="E33" s="86"/>
      <c r="F33" s="86"/>
    </row>
    <row r="34" spans="1:6" ht="18" customHeight="1" x14ac:dyDescent="0.2">
      <c r="A34" s="62"/>
      <c r="B34" s="62"/>
      <c r="C34" s="63"/>
      <c r="D34" s="86"/>
      <c r="E34" s="86"/>
      <c r="F34" s="86"/>
    </row>
    <row r="35" spans="1:6" ht="18" customHeight="1" x14ac:dyDescent="0.2">
      <c r="A35" s="62" t="s">
        <v>266</v>
      </c>
      <c r="B35" s="62"/>
      <c r="C35" s="114">
        <f>SUM('Weekly Report'!$B$28:$E$28)+IF(period=5,'Weekly Report'!$F$28,0)</f>
        <v>2083.9</v>
      </c>
      <c r="D35" s="114"/>
      <c r="E35" s="86"/>
      <c r="F35" s="86"/>
    </row>
    <row r="36" spans="1:6" ht="18" customHeight="1" x14ac:dyDescent="0.2">
      <c r="A36" s="62" t="str">
        <f>"NET RECEIPTS (less "&amp;Settings!C19&amp;")"</f>
        <v>NET RECEIPTS (less VAT)</v>
      </c>
      <c r="B36" s="62"/>
      <c r="C36" s="114">
        <f>IF(OR(ISBLANK(C$35),C$35=0),0,C$35*(1-Settings!$C$21))</f>
        <v>1667.1200000000001</v>
      </c>
      <c r="D36" s="114"/>
      <c r="E36" s="86"/>
      <c r="F36" s="86"/>
    </row>
    <row r="37" spans="1:6" ht="18" customHeight="1" x14ac:dyDescent="0.2">
      <c r="A37" s="62"/>
      <c r="B37" s="62"/>
      <c r="C37" s="63"/>
      <c r="D37" s="86"/>
      <c r="E37" s="86"/>
      <c r="F37" s="86"/>
    </row>
    <row r="38" spans="1:6" ht="18" customHeight="1" x14ac:dyDescent="0.2">
      <c r="A38" s="62" t="s">
        <v>217</v>
      </c>
      <c r="B38" s="62"/>
      <c r="C38" s="114">
        <f ca="1">IF(OR(ISBLANK(C$35),C$35=0),0,C$36-C$33)</f>
        <v>1193.306</v>
      </c>
      <c r="D38" s="114"/>
      <c r="E38" s="86"/>
      <c r="F38" s="86"/>
    </row>
    <row r="39" spans="1:6" ht="18" customHeight="1" x14ac:dyDescent="0.2">
      <c r="A39" s="62" t="s">
        <v>269</v>
      </c>
      <c r="B39" s="62"/>
      <c r="C39" s="116">
        <f ca="1">IF(OR(ISBLANK(C$35),C$35=0),0,C$38/C$36)</f>
        <v>0.71578890541772633</v>
      </c>
      <c r="D39" s="116"/>
      <c r="E39" s="86"/>
      <c r="F39" s="86"/>
    </row>
    <row r="40" spans="1:6" ht="18" customHeight="1" x14ac:dyDescent="0.2">
      <c r="A40" s="62" t="s">
        <v>271</v>
      </c>
      <c r="B40" s="62"/>
      <c r="C40" s="116">
        <f>Settings!$C$11</f>
        <v>0.72</v>
      </c>
      <c r="D40" s="116"/>
      <c r="E40" s="86"/>
      <c r="F40" s="86"/>
    </row>
    <row r="41" spans="1:6" ht="18" customHeight="1" x14ac:dyDescent="0.2">
      <c r="A41" s="62" t="s">
        <v>270</v>
      </c>
      <c r="B41" s="62"/>
      <c r="C41" s="116">
        <f ca="1">C39-C40</f>
        <v>-4.2110945822736445E-3</v>
      </c>
      <c r="D41" s="116"/>
      <c r="E41" s="86"/>
      <c r="F41" s="86"/>
    </row>
    <row r="42" spans="1:6" ht="18" customHeight="1" x14ac:dyDescent="0.2">
      <c r="A42" s="62" t="s">
        <v>272</v>
      </c>
      <c r="B42" s="62"/>
      <c r="C42" s="115">
        <f ca="1">C41*C36</f>
        <v>-7.0204000000000386</v>
      </c>
      <c r="D42" s="115"/>
      <c r="E42" s="86"/>
      <c r="F42" s="86"/>
    </row>
    <row r="43" spans="1:6" ht="18" customHeight="1" x14ac:dyDescent="0.2">
      <c r="A43" s="62"/>
      <c r="B43" s="62"/>
      <c r="C43" s="63"/>
      <c r="D43" s="86"/>
      <c r="E43" s="86"/>
      <c r="F43" s="86"/>
    </row>
  </sheetData>
  <mergeCells count="15">
    <mergeCell ref="C42:D42"/>
    <mergeCell ref="C29:D29"/>
    <mergeCell ref="C30:D30"/>
    <mergeCell ref="C31:D31"/>
    <mergeCell ref="C33:D33"/>
    <mergeCell ref="C39:D39"/>
    <mergeCell ref="C40:D40"/>
    <mergeCell ref="C41:D41"/>
    <mergeCell ref="C35:D35"/>
    <mergeCell ref="C36:D36"/>
    <mergeCell ref="A5:A8"/>
    <mergeCell ref="C4:F4"/>
    <mergeCell ref="C5:F8"/>
    <mergeCell ref="C38:D38"/>
    <mergeCell ref="C32:D32"/>
  </mergeCells>
  <phoneticPr fontId="5" type="noConversion"/>
  <printOptions horizontalCentered="1"/>
  <pageMargins left="0.19685039370078741" right="0.19685039370078741" top="0.19685039370078741" bottom="0.31496062992125984" header="0.51181102362204722" footer="0.1181102362204724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1"/>
  <sheetViews>
    <sheetView showGridLines="0" topLeftCell="A64" workbookViewId="0">
      <selection activeCell="P96" sqref="P96"/>
    </sheetView>
  </sheetViews>
  <sheetFormatPr defaultRowHeight="14.25" x14ac:dyDescent="0.2"/>
  <cols>
    <col min="1" max="1" width="3.7109375" style="134" customWidth="1"/>
    <col min="2" max="2" width="2.7109375" style="134" customWidth="1"/>
    <col min="3" max="11" width="9.140625" style="134"/>
    <col min="12" max="12" width="2.7109375" style="134" customWidth="1"/>
    <col min="13" max="13" width="3.7109375" style="134" customWidth="1"/>
    <col min="14" max="16384" width="9.140625" style="134"/>
  </cols>
  <sheetData>
    <row r="1" spans="1:13" s="126" customFormat="1" ht="35.1" customHeight="1" thickBot="1" x14ac:dyDescent="0.25">
      <c r="A1" s="124" t="s">
        <v>341</v>
      </c>
      <c r="B1" s="125"/>
      <c r="C1" s="125"/>
      <c r="D1" s="125"/>
      <c r="E1" s="125"/>
      <c r="F1" s="125"/>
      <c r="G1" s="125"/>
      <c r="H1" s="125"/>
      <c r="I1" s="125"/>
      <c r="J1" s="125"/>
      <c r="K1" s="125"/>
      <c r="L1" s="125"/>
      <c r="M1" s="125"/>
    </row>
    <row r="2" spans="1:13" s="126" customFormat="1" ht="14.25" customHeight="1" thickTop="1" x14ac:dyDescent="0.2">
      <c r="A2" s="127"/>
      <c r="B2" s="128"/>
      <c r="C2" s="128"/>
      <c r="D2" s="128"/>
      <c r="E2" s="128"/>
      <c r="F2" s="128"/>
      <c r="G2" s="128"/>
      <c r="H2" s="128"/>
      <c r="I2" s="128"/>
      <c r="J2" s="128"/>
      <c r="K2" s="128"/>
      <c r="L2" s="128"/>
      <c r="M2" s="128"/>
    </row>
    <row r="3" spans="1:13" s="126" customFormat="1" ht="14.25" customHeight="1" x14ac:dyDescent="0.2">
      <c r="A3" s="127"/>
      <c r="B3" s="128"/>
      <c r="C3" s="128"/>
      <c r="D3" s="128"/>
      <c r="E3" s="128"/>
      <c r="F3" s="128"/>
      <c r="G3" s="128"/>
      <c r="H3" s="128"/>
      <c r="I3" s="128"/>
      <c r="J3" s="128"/>
      <c r="K3" s="128"/>
      <c r="L3" s="128"/>
      <c r="M3" s="128"/>
    </row>
    <row r="4" spans="1:13" s="126" customFormat="1" ht="18" customHeight="1" thickBot="1" x14ac:dyDescent="0.25">
      <c r="A4" s="127"/>
      <c r="B4" s="129"/>
      <c r="C4" s="130" t="s">
        <v>342</v>
      </c>
      <c r="D4" s="131"/>
      <c r="E4" s="129"/>
      <c r="F4" s="129"/>
      <c r="G4" s="129"/>
      <c r="H4" s="129"/>
      <c r="I4" s="129"/>
      <c r="J4" s="129"/>
      <c r="K4" s="129"/>
      <c r="L4" s="129"/>
      <c r="M4" s="128"/>
    </row>
    <row r="5" spans="1:13" s="126" customFormat="1" ht="6.95" customHeight="1" x14ac:dyDescent="0.2">
      <c r="A5" s="127"/>
      <c r="B5" s="128"/>
      <c r="C5" s="132"/>
      <c r="D5" s="128"/>
      <c r="E5" s="128"/>
      <c r="F5" s="128"/>
      <c r="G5" s="128"/>
      <c r="H5" s="128"/>
      <c r="I5" s="128"/>
      <c r="J5" s="128"/>
      <c r="K5" s="128"/>
      <c r="L5" s="128"/>
      <c r="M5" s="128"/>
    </row>
    <row r="6" spans="1:13" s="126" customFormat="1" ht="18" customHeight="1" x14ac:dyDescent="0.2">
      <c r="A6" s="127"/>
      <c r="B6" s="128"/>
      <c r="C6" s="133" t="s">
        <v>343</v>
      </c>
      <c r="D6" s="133"/>
      <c r="E6" s="133"/>
      <c r="F6" s="133"/>
      <c r="G6" s="133"/>
      <c r="H6" s="133"/>
      <c r="I6" s="133"/>
      <c r="J6" s="133"/>
      <c r="K6" s="133"/>
      <c r="L6" s="128"/>
      <c r="M6" s="128"/>
    </row>
    <row r="7" spans="1:13" s="126" customFormat="1" ht="18" customHeight="1" x14ac:dyDescent="0.2">
      <c r="A7" s="127"/>
      <c r="B7" s="128"/>
      <c r="C7" s="133" t="s">
        <v>356</v>
      </c>
      <c r="D7" s="133"/>
      <c r="E7" s="133"/>
      <c r="F7" s="133"/>
      <c r="G7" s="133"/>
      <c r="H7" s="133"/>
      <c r="I7" s="133"/>
      <c r="J7" s="133"/>
      <c r="K7" s="133"/>
      <c r="L7" s="128"/>
      <c r="M7" s="128"/>
    </row>
    <row r="8" spans="1:13" s="126" customFormat="1" ht="18" customHeight="1" x14ac:dyDescent="0.2">
      <c r="A8" s="127"/>
      <c r="B8" s="128"/>
      <c r="C8" s="133" t="s">
        <v>358</v>
      </c>
      <c r="D8" s="133"/>
      <c r="E8" s="133"/>
      <c r="F8" s="133"/>
      <c r="G8" s="133"/>
      <c r="H8" s="133"/>
      <c r="I8" s="133"/>
      <c r="J8" s="133"/>
      <c r="K8" s="133"/>
      <c r="L8" s="128"/>
      <c r="M8" s="128"/>
    </row>
    <row r="9" spans="1:13" s="126" customFormat="1" ht="18" customHeight="1" x14ac:dyDescent="0.2">
      <c r="A9" s="127"/>
      <c r="B9" s="128"/>
      <c r="C9" s="133" t="s">
        <v>359</v>
      </c>
      <c r="D9" s="133"/>
      <c r="E9" s="133"/>
      <c r="F9" s="133"/>
      <c r="G9" s="133"/>
      <c r="H9" s="133"/>
      <c r="I9" s="133"/>
      <c r="J9" s="133"/>
      <c r="K9" s="133"/>
      <c r="L9" s="128"/>
      <c r="M9" s="128"/>
    </row>
    <row r="10" spans="1:13" ht="14.25" customHeight="1" x14ac:dyDescent="0.2"/>
    <row r="11" spans="1:13" s="135" customFormat="1" ht="20.100000000000001" customHeight="1" x14ac:dyDescent="0.2">
      <c r="B11" s="136" t="s">
        <v>344</v>
      </c>
      <c r="C11" s="137"/>
      <c r="D11" s="137"/>
      <c r="E11" s="137"/>
      <c r="F11" s="137"/>
      <c r="G11" s="137"/>
      <c r="H11" s="137"/>
      <c r="I11" s="137"/>
      <c r="J11" s="137"/>
      <c r="K11" s="137"/>
      <c r="L11" s="137"/>
    </row>
    <row r="13" spans="1:13" ht="14.25" customHeight="1" x14ac:dyDescent="0.2">
      <c r="B13" s="138" t="s">
        <v>346</v>
      </c>
      <c r="C13" s="138"/>
      <c r="D13" s="138"/>
      <c r="E13" s="138"/>
      <c r="F13" s="138"/>
      <c r="G13" s="138"/>
      <c r="H13" s="138"/>
      <c r="I13" s="138"/>
      <c r="J13" s="138"/>
      <c r="K13" s="138"/>
      <c r="L13" s="138"/>
    </row>
    <row r="14" spans="1:13" x14ac:dyDescent="0.2">
      <c r="B14" s="138"/>
      <c r="C14" s="138"/>
      <c r="D14" s="138"/>
      <c r="E14" s="138"/>
      <c r="F14" s="138"/>
      <c r="G14" s="138"/>
      <c r="H14" s="138"/>
      <c r="I14" s="138"/>
      <c r="J14" s="138"/>
      <c r="K14" s="138"/>
      <c r="L14" s="138"/>
    </row>
    <row r="15" spans="1:13" x14ac:dyDescent="0.2">
      <c r="B15" s="138"/>
      <c r="C15" s="138"/>
      <c r="D15" s="138"/>
      <c r="E15" s="138"/>
      <c r="F15" s="138"/>
      <c r="G15" s="138"/>
      <c r="H15" s="138"/>
      <c r="I15" s="138"/>
      <c r="J15" s="138"/>
      <c r="K15" s="138"/>
      <c r="L15" s="138"/>
    </row>
    <row r="16" spans="1:13" x14ac:dyDescent="0.2">
      <c r="B16" s="138"/>
      <c r="C16" s="138"/>
      <c r="D16" s="138"/>
      <c r="E16" s="138"/>
      <c r="F16" s="138"/>
      <c r="G16" s="138"/>
      <c r="H16" s="138"/>
      <c r="I16" s="138"/>
      <c r="J16" s="138"/>
      <c r="K16" s="138"/>
      <c r="L16" s="138"/>
    </row>
    <row r="17" spans="2:12" x14ac:dyDescent="0.2">
      <c r="B17" s="138"/>
      <c r="C17" s="138"/>
      <c r="D17" s="138"/>
      <c r="E17" s="138"/>
      <c r="F17" s="138"/>
      <c r="G17" s="138"/>
      <c r="H17" s="138"/>
      <c r="I17" s="138"/>
      <c r="J17" s="138"/>
      <c r="K17" s="138"/>
      <c r="L17" s="138"/>
    </row>
    <row r="18" spans="2:12" x14ac:dyDescent="0.2">
      <c r="B18" s="138"/>
      <c r="C18" s="138"/>
      <c r="D18" s="138"/>
      <c r="E18" s="138"/>
      <c r="F18" s="138"/>
      <c r="G18" s="138"/>
      <c r="H18" s="138"/>
      <c r="I18" s="138"/>
      <c r="J18" s="138"/>
      <c r="K18" s="138"/>
      <c r="L18" s="138"/>
    </row>
    <row r="19" spans="2:12" s="141" customFormat="1" ht="20.100000000000001" customHeight="1" x14ac:dyDescent="0.2">
      <c r="B19" s="136" t="s">
        <v>357</v>
      </c>
      <c r="C19" s="137"/>
      <c r="D19" s="137"/>
      <c r="E19" s="137"/>
      <c r="F19" s="137"/>
      <c r="G19" s="137"/>
      <c r="H19" s="137"/>
      <c r="I19" s="137"/>
      <c r="J19" s="137"/>
      <c r="K19" s="137"/>
      <c r="L19" s="137"/>
    </row>
    <row r="21" spans="2:12" x14ac:dyDescent="0.2">
      <c r="B21" s="138" t="s">
        <v>347</v>
      </c>
      <c r="C21" s="138"/>
      <c r="D21" s="138"/>
      <c r="E21" s="138"/>
      <c r="F21" s="138"/>
      <c r="G21" s="138"/>
      <c r="H21" s="138"/>
      <c r="I21" s="138"/>
      <c r="J21" s="138"/>
      <c r="K21" s="138"/>
      <c r="L21" s="138"/>
    </row>
    <row r="22" spans="2:12" x14ac:dyDescent="0.2">
      <c r="B22" s="138"/>
      <c r="C22" s="138"/>
      <c r="D22" s="138"/>
      <c r="E22" s="138"/>
      <c r="F22" s="138"/>
      <c r="G22" s="138"/>
      <c r="H22" s="138"/>
      <c r="I22" s="138"/>
      <c r="J22" s="138"/>
      <c r="K22" s="138"/>
      <c r="L22" s="138"/>
    </row>
    <row r="23" spans="2:12" x14ac:dyDescent="0.2">
      <c r="B23" s="138"/>
      <c r="C23" s="138"/>
      <c r="D23" s="138"/>
      <c r="E23" s="138"/>
      <c r="F23" s="138"/>
      <c r="G23" s="138"/>
      <c r="H23" s="138"/>
      <c r="I23" s="138"/>
      <c r="J23" s="138"/>
      <c r="K23" s="138"/>
      <c r="L23" s="138"/>
    </row>
    <row r="24" spans="2:12" x14ac:dyDescent="0.2">
      <c r="B24" s="138"/>
      <c r="C24" s="138"/>
      <c r="D24" s="138"/>
      <c r="E24" s="138"/>
      <c r="F24" s="138"/>
      <c r="G24" s="138"/>
      <c r="H24" s="138"/>
      <c r="I24" s="138"/>
      <c r="J24" s="138"/>
      <c r="K24" s="138"/>
      <c r="L24" s="138"/>
    </row>
    <row r="25" spans="2:12" x14ac:dyDescent="0.2">
      <c r="B25" s="138"/>
      <c r="C25" s="138"/>
      <c r="D25" s="138"/>
      <c r="E25" s="138"/>
      <c r="F25" s="138"/>
      <c r="G25" s="138"/>
      <c r="H25" s="138"/>
      <c r="I25" s="138"/>
      <c r="J25" s="138"/>
      <c r="K25" s="138"/>
      <c r="L25" s="138"/>
    </row>
    <row r="26" spans="2:12" x14ac:dyDescent="0.2">
      <c r="B26" s="138"/>
      <c r="C26" s="138"/>
      <c r="D26" s="138"/>
      <c r="E26" s="138"/>
      <c r="F26" s="138"/>
      <c r="G26" s="138"/>
      <c r="H26" s="138"/>
      <c r="I26" s="138"/>
      <c r="J26" s="138"/>
      <c r="K26" s="138"/>
      <c r="L26" s="138"/>
    </row>
    <row r="27" spans="2:12" x14ac:dyDescent="0.2">
      <c r="B27" s="138"/>
      <c r="C27" s="138"/>
      <c r="D27" s="138"/>
      <c r="E27" s="138"/>
      <c r="F27" s="138"/>
      <c r="G27" s="138"/>
      <c r="H27" s="138"/>
      <c r="I27" s="138"/>
      <c r="J27" s="138"/>
      <c r="K27" s="138"/>
      <c r="L27" s="138"/>
    </row>
    <row r="28" spans="2:12" x14ac:dyDescent="0.2">
      <c r="B28" s="138" t="s">
        <v>349</v>
      </c>
      <c r="C28" s="138"/>
      <c r="D28" s="138"/>
      <c r="E28" s="138"/>
      <c r="F28" s="138"/>
      <c r="G28" s="138"/>
      <c r="H28" s="138"/>
      <c r="I28" s="138"/>
      <c r="J28" s="138"/>
      <c r="K28" s="138"/>
      <c r="L28" s="138"/>
    </row>
    <row r="29" spans="2:12" x14ac:dyDescent="0.2">
      <c r="B29" s="138"/>
      <c r="C29" s="138"/>
      <c r="D29" s="138"/>
      <c r="E29" s="138"/>
      <c r="F29" s="138"/>
      <c r="G29" s="138"/>
      <c r="H29" s="138"/>
      <c r="I29" s="138"/>
      <c r="J29" s="138"/>
      <c r="K29" s="138"/>
      <c r="L29" s="138"/>
    </row>
    <row r="30" spans="2:12" x14ac:dyDescent="0.2">
      <c r="B30" s="138"/>
      <c r="C30" s="138"/>
      <c r="D30" s="138"/>
      <c r="E30" s="138"/>
      <c r="F30" s="138"/>
      <c r="G30" s="138"/>
      <c r="H30" s="138"/>
      <c r="I30" s="138"/>
      <c r="J30" s="138"/>
      <c r="K30" s="138"/>
      <c r="L30" s="138"/>
    </row>
    <row r="31" spans="2:12" x14ac:dyDescent="0.2">
      <c r="B31" s="138"/>
      <c r="C31" s="138"/>
      <c r="D31" s="138"/>
      <c r="E31" s="138"/>
      <c r="F31" s="138"/>
      <c r="G31" s="138"/>
      <c r="H31" s="138"/>
      <c r="I31" s="138"/>
      <c r="J31" s="138"/>
      <c r="K31" s="138"/>
      <c r="L31" s="138"/>
    </row>
    <row r="32" spans="2:12" x14ac:dyDescent="0.2">
      <c r="B32" s="138"/>
      <c r="C32" s="138"/>
      <c r="D32" s="138"/>
      <c r="E32" s="138"/>
      <c r="F32" s="138"/>
      <c r="G32" s="138"/>
      <c r="H32" s="138"/>
      <c r="I32" s="138"/>
      <c r="J32" s="138"/>
      <c r="K32" s="138"/>
      <c r="L32" s="138"/>
    </row>
    <row r="33" spans="2:12" x14ac:dyDescent="0.2">
      <c r="B33" s="138"/>
      <c r="C33" s="138"/>
      <c r="D33" s="138"/>
      <c r="E33" s="138"/>
      <c r="F33" s="138"/>
      <c r="G33" s="138"/>
      <c r="H33" s="138"/>
      <c r="I33" s="138"/>
      <c r="J33" s="138"/>
      <c r="K33" s="138"/>
      <c r="L33" s="138"/>
    </row>
    <row r="34" spans="2:12" x14ac:dyDescent="0.2">
      <c r="B34" s="138"/>
      <c r="C34" s="138"/>
      <c r="D34" s="138"/>
      <c r="E34" s="138"/>
      <c r="F34" s="138"/>
      <c r="G34" s="138"/>
      <c r="H34" s="138"/>
      <c r="I34" s="138"/>
      <c r="J34" s="138"/>
      <c r="K34" s="138"/>
      <c r="L34" s="138"/>
    </row>
    <row r="35" spans="2:12" x14ac:dyDescent="0.2">
      <c r="B35" s="138"/>
      <c r="C35" s="138"/>
      <c r="D35" s="138"/>
      <c r="E35" s="138"/>
      <c r="F35" s="138"/>
      <c r="G35" s="138"/>
      <c r="H35" s="138"/>
      <c r="I35" s="138"/>
      <c r="J35" s="138"/>
      <c r="K35" s="138"/>
      <c r="L35" s="138"/>
    </row>
    <row r="36" spans="2:12" x14ac:dyDescent="0.2">
      <c r="B36" s="138"/>
      <c r="C36" s="138"/>
      <c r="D36" s="138"/>
      <c r="E36" s="138"/>
      <c r="F36" s="138"/>
      <c r="G36" s="138"/>
      <c r="H36" s="138"/>
      <c r="I36" s="138"/>
      <c r="J36" s="138"/>
      <c r="K36" s="138"/>
      <c r="L36" s="138"/>
    </row>
    <row r="37" spans="2:12" x14ac:dyDescent="0.2">
      <c r="B37" s="138"/>
      <c r="C37" s="138"/>
      <c r="D37" s="138"/>
      <c r="E37" s="138"/>
      <c r="F37" s="138"/>
      <c r="G37" s="138"/>
      <c r="H37" s="138"/>
      <c r="I37" s="138"/>
      <c r="J37" s="138"/>
      <c r="K37" s="138"/>
      <c r="L37" s="138"/>
    </row>
    <row r="38" spans="2:12" x14ac:dyDescent="0.2">
      <c r="B38" s="138" t="s">
        <v>350</v>
      </c>
      <c r="C38" s="138"/>
      <c r="D38" s="138"/>
      <c r="E38" s="138"/>
      <c r="F38" s="138"/>
      <c r="G38" s="138"/>
      <c r="H38" s="138"/>
      <c r="I38" s="138"/>
      <c r="J38" s="138"/>
      <c r="K38" s="138"/>
      <c r="L38" s="138"/>
    </row>
    <row r="39" spans="2:12" x14ac:dyDescent="0.2">
      <c r="B39" s="138"/>
      <c r="C39" s="138"/>
      <c r="D39" s="138"/>
      <c r="E39" s="138"/>
      <c r="F39" s="138"/>
      <c r="G39" s="138"/>
      <c r="H39" s="138"/>
      <c r="I39" s="138"/>
      <c r="J39" s="138"/>
      <c r="K39" s="138"/>
      <c r="L39" s="138"/>
    </row>
    <row r="40" spans="2:12" x14ac:dyDescent="0.2">
      <c r="B40" s="138"/>
      <c r="C40" s="138"/>
      <c r="D40" s="138"/>
      <c r="E40" s="138"/>
      <c r="F40" s="138"/>
      <c r="G40" s="138"/>
      <c r="H40" s="138"/>
      <c r="I40" s="138"/>
      <c r="J40" s="138"/>
      <c r="K40" s="138"/>
      <c r="L40" s="138"/>
    </row>
    <row r="41" spans="2:12" x14ac:dyDescent="0.2">
      <c r="B41" s="138"/>
      <c r="C41" s="138"/>
      <c r="D41" s="138"/>
      <c r="E41" s="138"/>
      <c r="F41" s="138"/>
      <c r="G41" s="138"/>
      <c r="H41" s="138"/>
      <c r="I41" s="138"/>
      <c r="J41" s="138"/>
      <c r="K41" s="138"/>
      <c r="L41" s="138"/>
    </row>
    <row r="42" spans="2:12" x14ac:dyDescent="0.2">
      <c r="B42" s="138" t="s">
        <v>351</v>
      </c>
      <c r="C42" s="138"/>
      <c r="D42" s="138"/>
      <c r="E42" s="138"/>
      <c r="F42" s="138"/>
      <c r="G42" s="138"/>
      <c r="H42" s="138"/>
      <c r="I42" s="138"/>
      <c r="J42" s="138"/>
      <c r="K42" s="138"/>
      <c r="L42" s="138"/>
    </row>
    <row r="43" spans="2:12" x14ac:dyDescent="0.2">
      <c r="B43" s="138"/>
      <c r="C43" s="138"/>
      <c r="D43" s="138"/>
      <c r="E43" s="138"/>
      <c r="F43" s="138"/>
      <c r="G43" s="138"/>
      <c r="H43" s="138"/>
      <c r="I43" s="138"/>
      <c r="J43" s="138"/>
      <c r="K43" s="138"/>
      <c r="L43" s="138"/>
    </row>
    <row r="44" spans="2:12" x14ac:dyDescent="0.2">
      <c r="B44" s="138"/>
      <c r="C44" s="138"/>
      <c r="D44" s="138"/>
      <c r="E44" s="138"/>
      <c r="F44" s="138"/>
      <c r="G44" s="138"/>
      <c r="H44" s="138"/>
      <c r="I44" s="138"/>
      <c r="J44" s="138"/>
      <c r="K44" s="138"/>
      <c r="L44" s="138"/>
    </row>
    <row r="45" spans="2:12" x14ac:dyDescent="0.2">
      <c r="B45" s="138"/>
      <c r="C45" s="138"/>
      <c r="D45" s="138"/>
      <c r="E45" s="138"/>
      <c r="F45" s="138"/>
      <c r="G45" s="138"/>
      <c r="H45" s="138"/>
      <c r="I45" s="138"/>
      <c r="J45" s="138"/>
      <c r="K45" s="138"/>
      <c r="L45" s="138"/>
    </row>
    <row r="46" spans="2:12" x14ac:dyDescent="0.2">
      <c r="B46" s="138"/>
      <c r="C46" s="138"/>
      <c r="D46" s="138"/>
      <c r="E46" s="138"/>
      <c r="F46" s="138"/>
      <c r="G46" s="138"/>
      <c r="H46" s="138"/>
      <c r="I46" s="138"/>
      <c r="J46" s="138"/>
      <c r="K46" s="138"/>
      <c r="L46" s="138"/>
    </row>
    <row r="47" spans="2:12" x14ac:dyDescent="0.2">
      <c r="B47" s="138"/>
      <c r="C47" s="138"/>
      <c r="D47" s="138"/>
      <c r="E47" s="138"/>
      <c r="F47" s="138"/>
      <c r="G47" s="138"/>
      <c r="H47" s="138"/>
      <c r="I47" s="138"/>
      <c r="J47" s="138"/>
      <c r="K47" s="138"/>
      <c r="L47" s="138"/>
    </row>
    <row r="48" spans="2:12" x14ac:dyDescent="0.2">
      <c r="B48" s="143" t="s">
        <v>352</v>
      </c>
      <c r="C48" s="138"/>
      <c r="D48" s="138"/>
      <c r="E48" s="138"/>
      <c r="F48" s="138"/>
      <c r="G48" s="138"/>
      <c r="H48" s="138"/>
      <c r="I48" s="138"/>
      <c r="J48" s="138"/>
      <c r="K48" s="138"/>
      <c r="L48" s="138"/>
    </row>
    <row r="49" spans="2:12" x14ac:dyDescent="0.2">
      <c r="B49" s="138"/>
      <c r="C49" s="138"/>
      <c r="D49" s="138"/>
      <c r="E49" s="138"/>
      <c r="F49" s="138"/>
      <c r="G49" s="138"/>
      <c r="H49" s="138"/>
      <c r="I49" s="138"/>
      <c r="J49" s="138"/>
      <c r="K49" s="138"/>
      <c r="L49" s="138"/>
    </row>
    <row r="50" spans="2:12" x14ac:dyDescent="0.2">
      <c r="B50" s="138"/>
      <c r="C50" s="138"/>
      <c r="D50" s="138"/>
      <c r="E50" s="138"/>
      <c r="F50" s="138"/>
      <c r="G50" s="138"/>
      <c r="H50" s="138"/>
      <c r="I50" s="138"/>
      <c r="J50" s="138"/>
      <c r="K50" s="138"/>
      <c r="L50" s="138"/>
    </row>
    <row r="51" spans="2:12" x14ac:dyDescent="0.2">
      <c r="B51" s="138"/>
      <c r="C51" s="138"/>
      <c r="D51" s="138"/>
      <c r="E51" s="138"/>
      <c r="F51" s="138"/>
      <c r="G51" s="138"/>
      <c r="H51" s="138"/>
      <c r="I51" s="138"/>
      <c r="J51" s="138"/>
      <c r="K51" s="138"/>
      <c r="L51" s="138"/>
    </row>
    <row r="52" spans="2:12" x14ac:dyDescent="0.2">
      <c r="B52" s="138"/>
      <c r="C52" s="138"/>
      <c r="D52" s="138"/>
      <c r="E52" s="138"/>
      <c r="F52" s="138"/>
      <c r="G52" s="138"/>
      <c r="H52" s="138"/>
      <c r="I52" s="138"/>
      <c r="J52" s="138"/>
      <c r="K52" s="138"/>
      <c r="L52" s="138"/>
    </row>
    <row r="53" spans="2:12" x14ac:dyDescent="0.2">
      <c r="B53" s="138"/>
      <c r="C53" s="138"/>
      <c r="D53" s="138"/>
      <c r="E53" s="138"/>
      <c r="F53" s="138"/>
      <c r="G53" s="138"/>
      <c r="H53" s="138"/>
      <c r="I53" s="138"/>
      <c r="J53" s="138"/>
      <c r="K53" s="138"/>
      <c r="L53" s="138"/>
    </row>
    <row r="54" spans="2:12" x14ac:dyDescent="0.2">
      <c r="B54" s="143" t="s">
        <v>353</v>
      </c>
      <c r="C54" s="138"/>
      <c r="D54" s="138"/>
      <c r="E54" s="138"/>
      <c r="F54" s="138"/>
      <c r="G54" s="138"/>
      <c r="H54" s="138"/>
      <c r="I54" s="138"/>
      <c r="J54" s="138"/>
      <c r="K54" s="138"/>
      <c r="L54" s="138"/>
    </row>
    <row r="55" spans="2:12" x14ac:dyDescent="0.2">
      <c r="B55" s="138"/>
      <c r="C55" s="138"/>
      <c r="D55" s="138"/>
      <c r="E55" s="138"/>
      <c r="F55" s="138"/>
      <c r="G55" s="138"/>
      <c r="H55" s="138"/>
      <c r="I55" s="138"/>
      <c r="J55" s="138"/>
      <c r="K55" s="138"/>
      <c r="L55" s="138"/>
    </row>
    <row r="56" spans="2:12" x14ac:dyDescent="0.2">
      <c r="B56" s="138"/>
      <c r="C56" s="138"/>
      <c r="D56" s="138"/>
      <c r="E56" s="138"/>
      <c r="F56" s="138"/>
      <c r="G56" s="138"/>
      <c r="H56" s="138"/>
      <c r="I56" s="138"/>
      <c r="J56" s="138"/>
      <c r="K56" s="138"/>
      <c r="L56" s="138"/>
    </row>
    <row r="57" spans="2:12" x14ac:dyDescent="0.2">
      <c r="B57" s="138"/>
      <c r="C57" s="138"/>
      <c r="D57" s="138"/>
      <c r="E57" s="138"/>
      <c r="F57" s="138"/>
      <c r="G57" s="138"/>
      <c r="H57" s="138"/>
      <c r="I57" s="138"/>
      <c r="J57" s="138"/>
      <c r="K57" s="138"/>
      <c r="L57" s="138"/>
    </row>
    <row r="58" spans="2:12" x14ac:dyDescent="0.2">
      <c r="B58" s="138"/>
      <c r="C58" s="138"/>
      <c r="D58" s="138"/>
      <c r="E58" s="138"/>
      <c r="F58" s="138"/>
      <c r="G58" s="138"/>
      <c r="H58" s="138"/>
      <c r="I58" s="138"/>
      <c r="J58" s="138"/>
      <c r="K58" s="138"/>
      <c r="L58" s="138"/>
    </row>
    <row r="59" spans="2:12" x14ac:dyDescent="0.2">
      <c r="B59" s="138"/>
      <c r="C59" s="138"/>
      <c r="D59" s="138"/>
      <c r="E59" s="138"/>
      <c r="F59" s="138"/>
      <c r="G59" s="138"/>
      <c r="H59" s="138"/>
      <c r="I59" s="138"/>
      <c r="J59" s="138"/>
      <c r="K59" s="138"/>
      <c r="L59" s="138"/>
    </row>
    <row r="60" spans="2:12" x14ac:dyDescent="0.2">
      <c r="B60" s="138"/>
      <c r="C60" s="138"/>
      <c r="D60" s="138"/>
      <c r="E60" s="138"/>
      <c r="F60" s="138"/>
      <c r="G60" s="138"/>
      <c r="H60" s="138"/>
      <c r="I60" s="138"/>
      <c r="J60" s="138"/>
      <c r="K60" s="138"/>
      <c r="L60" s="138"/>
    </row>
    <row r="61" spans="2:12" x14ac:dyDescent="0.2">
      <c r="B61" s="143" t="s">
        <v>354</v>
      </c>
      <c r="C61" s="138"/>
      <c r="D61" s="138"/>
      <c r="E61" s="138"/>
      <c r="F61" s="138"/>
      <c r="G61" s="138"/>
      <c r="H61" s="138"/>
      <c r="I61" s="138"/>
      <c r="J61" s="138"/>
      <c r="K61" s="138"/>
      <c r="L61" s="138"/>
    </row>
    <row r="62" spans="2:12" x14ac:dyDescent="0.2">
      <c r="B62" s="138"/>
      <c r="C62" s="138"/>
      <c r="D62" s="138"/>
      <c r="E62" s="138"/>
      <c r="F62" s="138"/>
      <c r="G62" s="138"/>
      <c r="H62" s="138"/>
      <c r="I62" s="138"/>
      <c r="J62" s="138"/>
      <c r="K62" s="138"/>
      <c r="L62" s="138"/>
    </row>
    <row r="63" spans="2:12" x14ac:dyDescent="0.2">
      <c r="B63" s="138"/>
      <c r="C63" s="138"/>
      <c r="D63" s="138"/>
      <c r="E63" s="138"/>
      <c r="F63" s="138"/>
      <c r="G63" s="138"/>
      <c r="H63" s="138"/>
      <c r="I63" s="138"/>
      <c r="J63" s="138"/>
      <c r="K63" s="138"/>
      <c r="L63" s="138"/>
    </row>
    <row r="64" spans="2:12" x14ac:dyDescent="0.2">
      <c r="B64" s="138"/>
      <c r="C64" s="138"/>
      <c r="D64" s="138"/>
      <c r="E64" s="138"/>
      <c r="F64" s="138"/>
      <c r="G64" s="138"/>
      <c r="H64" s="138"/>
      <c r="I64" s="138"/>
      <c r="J64" s="138"/>
      <c r="K64" s="138"/>
      <c r="L64" s="138"/>
    </row>
    <row r="65" spans="2:12" x14ac:dyDescent="0.2">
      <c r="B65" s="138"/>
      <c r="C65" s="138"/>
      <c r="D65" s="138"/>
      <c r="E65" s="138"/>
      <c r="F65" s="138"/>
      <c r="G65" s="138"/>
      <c r="H65" s="138"/>
      <c r="I65" s="138"/>
      <c r="J65" s="138"/>
      <c r="K65" s="138"/>
      <c r="L65" s="138"/>
    </row>
    <row r="66" spans="2:12" x14ac:dyDescent="0.2">
      <c r="B66" s="138"/>
      <c r="C66" s="138"/>
      <c r="D66" s="138"/>
      <c r="E66" s="138"/>
      <c r="F66" s="138"/>
      <c r="G66" s="138"/>
      <c r="H66" s="138"/>
      <c r="I66" s="138"/>
      <c r="J66" s="138"/>
      <c r="K66" s="138"/>
      <c r="L66" s="138"/>
    </row>
    <row r="67" spans="2:12" x14ac:dyDescent="0.2">
      <c r="B67" s="143" t="s">
        <v>355</v>
      </c>
      <c r="C67" s="138"/>
      <c r="D67" s="138"/>
      <c r="E67" s="138"/>
      <c r="F67" s="138"/>
      <c r="G67" s="138"/>
      <c r="H67" s="138"/>
      <c r="I67" s="138"/>
      <c r="J67" s="138"/>
      <c r="K67" s="138"/>
      <c r="L67" s="138"/>
    </row>
    <row r="68" spans="2:12" x14ac:dyDescent="0.2">
      <c r="B68" s="138"/>
      <c r="C68" s="138"/>
      <c r="D68" s="138"/>
      <c r="E68" s="138"/>
      <c r="F68" s="138"/>
      <c r="G68" s="138"/>
      <c r="H68" s="138"/>
      <c r="I68" s="138"/>
      <c r="J68" s="138"/>
      <c r="K68" s="138"/>
      <c r="L68" s="138"/>
    </row>
    <row r="69" spans="2:12" x14ac:dyDescent="0.2">
      <c r="B69" s="138"/>
      <c r="C69" s="138"/>
      <c r="D69" s="138"/>
      <c r="E69" s="138"/>
      <c r="F69" s="138"/>
      <c r="G69" s="138"/>
      <c r="H69" s="138"/>
      <c r="I69" s="138"/>
      <c r="J69" s="138"/>
      <c r="K69" s="138"/>
      <c r="L69" s="138"/>
    </row>
    <row r="70" spans="2:12" x14ac:dyDescent="0.2">
      <c r="B70" s="138"/>
      <c r="C70" s="138"/>
      <c r="D70" s="138"/>
      <c r="E70" s="138"/>
      <c r="F70" s="138"/>
      <c r="G70" s="138"/>
      <c r="H70" s="138"/>
      <c r="I70" s="138"/>
      <c r="J70" s="138"/>
      <c r="K70" s="138"/>
      <c r="L70" s="138"/>
    </row>
    <row r="71" spans="2:12" x14ac:dyDescent="0.2">
      <c r="B71" s="138"/>
      <c r="C71" s="138"/>
      <c r="D71" s="138"/>
      <c r="E71" s="138"/>
      <c r="F71" s="138"/>
      <c r="G71" s="138"/>
      <c r="H71" s="138"/>
      <c r="I71" s="138"/>
      <c r="J71" s="138"/>
      <c r="K71" s="138"/>
      <c r="L71" s="138"/>
    </row>
    <row r="72" spans="2:12" x14ac:dyDescent="0.2">
      <c r="C72" s="140"/>
      <c r="D72" s="140"/>
      <c r="E72" s="140"/>
      <c r="F72" s="140"/>
      <c r="G72" s="140"/>
      <c r="H72" s="140"/>
      <c r="I72" s="140"/>
      <c r="J72" s="140"/>
      <c r="K72" s="140"/>
    </row>
    <row r="73" spans="2:12" s="141" customFormat="1" ht="20.100000000000001" customHeight="1" x14ac:dyDescent="0.2">
      <c r="B73" s="136" t="s">
        <v>345</v>
      </c>
      <c r="C73" s="137"/>
      <c r="D73" s="137"/>
      <c r="E73" s="137"/>
      <c r="F73" s="137"/>
      <c r="G73" s="137"/>
      <c r="H73" s="137"/>
      <c r="I73" s="137"/>
      <c r="J73" s="137"/>
      <c r="K73" s="137"/>
      <c r="L73" s="137"/>
    </row>
    <row r="75" spans="2:12" x14ac:dyDescent="0.2">
      <c r="B75" s="138" t="s">
        <v>360</v>
      </c>
      <c r="C75" s="138"/>
      <c r="D75" s="138"/>
      <c r="E75" s="138"/>
      <c r="F75" s="138"/>
      <c r="G75" s="138"/>
      <c r="H75" s="138"/>
      <c r="I75" s="138"/>
      <c r="J75" s="138"/>
      <c r="K75" s="138"/>
      <c r="L75" s="138"/>
    </row>
    <row r="76" spans="2:12" x14ac:dyDescent="0.2">
      <c r="B76" s="138"/>
      <c r="C76" s="138"/>
      <c r="D76" s="138"/>
      <c r="E76" s="138"/>
      <c r="F76" s="138"/>
      <c r="G76" s="138"/>
      <c r="H76" s="138"/>
      <c r="I76" s="138"/>
      <c r="J76" s="138"/>
      <c r="K76" s="138"/>
      <c r="L76" s="138"/>
    </row>
    <row r="77" spans="2:12" x14ac:dyDescent="0.2">
      <c r="B77" s="138"/>
      <c r="C77" s="138"/>
      <c r="D77" s="138"/>
      <c r="E77" s="138"/>
      <c r="F77" s="138"/>
      <c r="G77" s="138"/>
      <c r="H77" s="138"/>
      <c r="I77" s="138"/>
      <c r="J77" s="138"/>
      <c r="K77" s="138"/>
      <c r="L77" s="138"/>
    </row>
    <row r="78" spans="2:12" x14ac:dyDescent="0.2">
      <c r="B78" s="138"/>
      <c r="C78" s="138"/>
      <c r="D78" s="138"/>
      <c r="E78" s="138"/>
      <c r="F78" s="138"/>
      <c r="G78" s="138"/>
      <c r="H78" s="138"/>
      <c r="I78" s="138"/>
      <c r="J78" s="138"/>
      <c r="K78" s="138"/>
      <c r="L78" s="138"/>
    </row>
    <row r="79" spans="2:12" x14ac:dyDescent="0.2">
      <c r="B79" s="138"/>
      <c r="C79" s="138"/>
      <c r="D79" s="138"/>
      <c r="E79" s="138"/>
      <c r="F79" s="138"/>
      <c r="G79" s="138"/>
      <c r="H79" s="138"/>
      <c r="I79" s="138"/>
      <c r="J79" s="138"/>
      <c r="K79" s="138"/>
      <c r="L79" s="138"/>
    </row>
    <row r="80" spans="2:12" x14ac:dyDescent="0.2">
      <c r="B80" s="139"/>
      <c r="C80" s="139"/>
      <c r="D80" s="139"/>
      <c r="E80" s="139"/>
      <c r="F80" s="139"/>
      <c r="G80" s="139"/>
      <c r="H80" s="139"/>
      <c r="I80" s="139"/>
      <c r="J80" s="139"/>
      <c r="K80" s="139"/>
      <c r="L80" s="139"/>
    </row>
    <row r="81" spans="2:12" x14ac:dyDescent="0.2">
      <c r="B81" s="139"/>
      <c r="C81" s="139"/>
      <c r="D81" s="139"/>
      <c r="E81" s="139"/>
      <c r="F81" s="139"/>
      <c r="G81" s="139"/>
      <c r="H81" s="139"/>
      <c r="I81" s="139"/>
      <c r="J81" s="139"/>
      <c r="K81" s="139"/>
      <c r="L81" s="139"/>
    </row>
    <row r="82" spans="2:12" x14ac:dyDescent="0.2">
      <c r="B82" s="139"/>
      <c r="C82" s="139"/>
      <c r="D82" s="139"/>
      <c r="E82" s="139"/>
      <c r="F82" s="139"/>
      <c r="G82" s="139"/>
      <c r="H82" s="139"/>
      <c r="I82" s="139"/>
      <c r="J82" s="139"/>
      <c r="K82" s="139"/>
      <c r="L82" s="139"/>
    </row>
    <row r="83" spans="2:12" x14ac:dyDescent="0.2">
      <c r="B83" s="139"/>
      <c r="C83" s="139"/>
      <c r="D83" s="139"/>
      <c r="E83" s="139"/>
      <c r="F83" s="139"/>
      <c r="G83" s="139"/>
      <c r="H83" s="139"/>
      <c r="I83" s="139"/>
      <c r="J83" s="139"/>
      <c r="K83" s="139"/>
      <c r="L83" s="139"/>
    </row>
    <row r="84" spans="2:12" x14ac:dyDescent="0.2">
      <c r="B84" s="139"/>
      <c r="C84" s="139"/>
      <c r="D84" s="139"/>
      <c r="E84" s="139"/>
      <c r="F84" s="139"/>
      <c r="G84" s="139"/>
      <c r="H84" s="139"/>
      <c r="I84" s="139"/>
      <c r="J84" s="139"/>
      <c r="K84" s="139"/>
      <c r="L84" s="139"/>
    </row>
    <row r="85" spans="2:12" x14ac:dyDescent="0.2">
      <c r="B85" s="139"/>
      <c r="C85" s="139"/>
      <c r="D85" s="139"/>
      <c r="E85" s="139"/>
      <c r="F85" s="139"/>
      <c r="G85" s="139"/>
      <c r="H85" s="139"/>
      <c r="I85" s="139"/>
      <c r="J85" s="139"/>
      <c r="K85" s="139"/>
      <c r="L85" s="139"/>
    </row>
    <row r="86" spans="2:12" x14ac:dyDescent="0.2">
      <c r="B86" s="139"/>
      <c r="C86" s="139"/>
      <c r="D86" s="139"/>
      <c r="E86" s="139"/>
      <c r="F86" s="139"/>
      <c r="G86" s="139"/>
      <c r="H86" s="139"/>
      <c r="I86" s="139"/>
      <c r="J86" s="139"/>
      <c r="K86" s="139"/>
      <c r="L86" s="139"/>
    </row>
    <row r="87" spans="2:12" x14ac:dyDescent="0.2">
      <c r="B87" s="139"/>
      <c r="C87" s="139"/>
      <c r="D87" s="139"/>
      <c r="E87" s="139"/>
      <c r="F87" s="139"/>
      <c r="G87" s="139"/>
      <c r="H87" s="139"/>
      <c r="I87" s="139"/>
      <c r="J87" s="139"/>
      <c r="K87" s="139"/>
      <c r="L87" s="139"/>
    </row>
    <row r="88" spans="2:12" x14ac:dyDescent="0.2">
      <c r="B88" s="139"/>
      <c r="C88" s="139"/>
      <c r="D88" s="139"/>
      <c r="E88" s="139"/>
      <c r="F88" s="139"/>
      <c r="G88" s="139"/>
      <c r="H88" s="139"/>
      <c r="I88" s="139"/>
      <c r="J88" s="139"/>
      <c r="K88" s="139"/>
      <c r="L88" s="139"/>
    </row>
    <row r="89" spans="2:12" x14ac:dyDescent="0.2">
      <c r="B89" s="139"/>
      <c r="C89" s="139"/>
      <c r="D89" s="139"/>
      <c r="E89" s="139"/>
      <c r="F89" s="139"/>
      <c r="G89" s="139"/>
      <c r="H89" s="139"/>
      <c r="I89" s="139"/>
      <c r="J89" s="139"/>
      <c r="K89" s="139"/>
      <c r="L89" s="139"/>
    </row>
    <row r="90" spans="2:12" x14ac:dyDescent="0.2">
      <c r="B90" s="139"/>
      <c r="C90" s="139"/>
      <c r="D90" s="139"/>
      <c r="E90" s="139"/>
      <c r="F90" s="139"/>
      <c r="G90" s="139"/>
      <c r="H90" s="139"/>
      <c r="I90" s="139"/>
      <c r="J90" s="139"/>
      <c r="K90" s="139"/>
      <c r="L90" s="139"/>
    </row>
    <row r="91" spans="2:12" x14ac:dyDescent="0.2">
      <c r="B91" s="139"/>
      <c r="C91" s="139"/>
      <c r="D91" s="139"/>
      <c r="E91" s="139"/>
      <c r="F91" s="139"/>
      <c r="G91" s="139"/>
      <c r="H91" s="139"/>
      <c r="I91" s="139"/>
      <c r="J91" s="139"/>
      <c r="K91" s="139"/>
      <c r="L91" s="139"/>
    </row>
    <row r="92" spans="2:12" x14ac:dyDescent="0.2">
      <c r="B92" s="139"/>
      <c r="C92" s="139"/>
      <c r="D92" s="139"/>
      <c r="E92" s="139"/>
      <c r="F92" s="139"/>
      <c r="G92" s="139"/>
      <c r="H92" s="139"/>
      <c r="I92" s="139"/>
      <c r="J92" s="139"/>
      <c r="K92" s="139"/>
      <c r="L92" s="139"/>
    </row>
    <row r="93" spans="2:12" x14ac:dyDescent="0.2">
      <c r="B93" s="139"/>
      <c r="C93" s="139"/>
      <c r="D93" s="139"/>
      <c r="E93" s="139"/>
      <c r="F93" s="139"/>
      <c r="G93" s="139"/>
      <c r="H93" s="139"/>
      <c r="I93" s="139"/>
      <c r="J93" s="139"/>
      <c r="K93" s="139"/>
      <c r="L93" s="139"/>
    </row>
    <row r="94" spans="2:12" x14ac:dyDescent="0.2">
      <c r="B94" s="139"/>
      <c r="C94" s="139"/>
      <c r="D94" s="139"/>
      <c r="E94" s="139"/>
      <c r="F94" s="139"/>
      <c r="G94" s="139"/>
      <c r="H94" s="139"/>
      <c r="I94" s="139"/>
      <c r="J94" s="139"/>
      <c r="K94" s="139"/>
      <c r="L94" s="139"/>
    </row>
    <row r="95" spans="2:12" x14ac:dyDescent="0.2">
      <c r="B95" s="139"/>
      <c r="C95" s="139"/>
      <c r="D95" s="139"/>
      <c r="E95" s="139"/>
      <c r="F95" s="139"/>
      <c r="G95" s="139"/>
      <c r="H95" s="139"/>
      <c r="I95" s="139"/>
      <c r="J95" s="139"/>
      <c r="K95" s="139"/>
      <c r="L95" s="139"/>
    </row>
    <row r="96" spans="2:12" x14ac:dyDescent="0.2">
      <c r="B96" s="138" t="s">
        <v>361</v>
      </c>
      <c r="C96" s="138"/>
      <c r="D96" s="138"/>
      <c r="E96" s="138"/>
      <c r="F96" s="138"/>
      <c r="G96" s="138"/>
      <c r="H96" s="138"/>
      <c r="I96" s="138"/>
      <c r="J96" s="138"/>
      <c r="K96" s="138"/>
      <c r="L96" s="138"/>
    </row>
    <row r="97" spans="2:12" x14ac:dyDescent="0.2">
      <c r="B97" s="138"/>
      <c r="C97" s="138"/>
      <c r="D97" s="138"/>
      <c r="E97" s="138"/>
      <c r="F97" s="138"/>
      <c r="G97" s="138"/>
      <c r="H97" s="138"/>
      <c r="I97" s="138"/>
      <c r="J97" s="138"/>
      <c r="K97" s="138"/>
      <c r="L97" s="138"/>
    </row>
    <row r="98" spans="2:12" x14ac:dyDescent="0.2">
      <c r="B98" s="138"/>
      <c r="C98" s="138"/>
      <c r="D98" s="138"/>
      <c r="E98" s="138"/>
      <c r="F98" s="138"/>
      <c r="G98" s="138"/>
      <c r="H98" s="138"/>
      <c r="I98" s="138"/>
      <c r="J98" s="138"/>
      <c r="K98" s="138"/>
      <c r="L98" s="138"/>
    </row>
    <row r="99" spans="2:12" x14ac:dyDescent="0.2">
      <c r="B99" s="139"/>
      <c r="C99" s="139"/>
      <c r="D99" s="139"/>
      <c r="E99" s="139"/>
      <c r="F99" s="139"/>
      <c r="G99" s="139"/>
      <c r="H99" s="139"/>
      <c r="I99" s="139"/>
      <c r="J99" s="139"/>
      <c r="K99" s="139"/>
      <c r="L99" s="139"/>
    </row>
    <row r="100" spans="2:12" x14ac:dyDescent="0.2">
      <c r="B100" s="139"/>
      <c r="C100" s="139"/>
      <c r="D100" s="139"/>
      <c r="E100" s="139"/>
      <c r="F100" s="139"/>
      <c r="G100" s="139"/>
      <c r="H100" s="139"/>
      <c r="I100" s="139"/>
      <c r="J100" s="139"/>
      <c r="K100" s="139"/>
      <c r="L100" s="139"/>
    </row>
    <row r="101" spans="2:12" x14ac:dyDescent="0.2">
      <c r="B101" s="139"/>
      <c r="C101" s="139"/>
      <c r="D101" s="139"/>
      <c r="E101" s="139"/>
      <c r="F101" s="139"/>
      <c r="G101" s="139"/>
      <c r="H101" s="139"/>
      <c r="I101" s="139"/>
      <c r="J101" s="139"/>
      <c r="K101" s="139"/>
      <c r="L101" s="139"/>
    </row>
    <row r="102" spans="2:12" x14ac:dyDescent="0.2">
      <c r="B102" s="139"/>
      <c r="C102" s="139"/>
      <c r="D102" s="139"/>
      <c r="E102" s="139"/>
      <c r="F102" s="139"/>
      <c r="G102" s="139"/>
      <c r="H102" s="139"/>
      <c r="I102" s="139"/>
      <c r="J102" s="139"/>
      <c r="K102" s="139"/>
      <c r="L102" s="139"/>
    </row>
    <row r="103" spans="2:12" x14ac:dyDescent="0.2">
      <c r="B103" s="139"/>
      <c r="C103" s="139"/>
      <c r="D103" s="139"/>
      <c r="E103" s="139"/>
      <c r="F103" s="139"/>
      <c r="G103" s="139"/>
      <c r="H103" s="139"/>
      <c r="I103" s="139"/>
      <c r="J103" s="139"/>
      <c r="K103" s="139"/>
      <c r="L103" s="139"/>
    </row>
    <row r="104" spans="2:12" x14ac:dyDescent="0.2">
      <c r="B104" s="139"/>
      <c r="C104" s="139"/>
      <c r="D104" s="139"/>
      <c r="E104" s="139"/>
      <c r="F104" s="139"/>
      <c r="G104" s="139"/>
      <c r="H104" s="139"/>
      <c r="I104" s="139"/>
      <c r="J104" s="139"/>
      <c r="K104" s="139"/>
      <c r="L104" s="139"/>
    </row>
    <row r="105" spans="2:12" x14ac:dyDescent="0.2">
      <c r="B105" s="139"/>
      <c r="C105" s="139"/>
      <c r="D105" s="139"/>
      <c r="E105" s="139"/>
      <c r="F105" s="139"/>
      <c r="G105" s="139"/>
      <c r="H105" s="139"/>
      <c r="I105" s="139"/>
      <c r="J105" s="139"/>
      <c r="K105" s="139"/>
      <c r="L105" s="139"/>
    </row>
    <row r="106" spans="2:12" x14ac:dyDescent="0.2">
      <c r="B106" s="139"/>
      <c r="C106" s="139"/>
      <c r="D106" s="139"/>
      <c r="E106" s="139"/>
      <c r="F106" s="139"/>
      <c r="G106" s="139"/>
      <c r="H106" s="139"/>
      <c r="I106" s="139"/>
      <c r="J106" s="139"/>
      <c r="K106" s="139"/>
      <c r="L106" s="139"/>
    </row>
    <row r="107" spans="2:12" x14ac:dyDescent="0.2">
      <c r="B107" s="139"/>
      <c r="C107" s="139"/>
      <c r="D107" s="139"/>
      <c r="E107" s="139"/>
      <c r="F107" s="139"/>
      <c r="G107" s="139"/>
      <c r="H107" s="139"/>
      <c r="I107" s="139"/>
      <c r="J107" s="139"/>
      <c r="K107" s="139"/>
      <c r="L107" s="139"/>
    </row>
    <row r="108" spans="2:12" x14ac:dyDescent="0.2">
      <c r="B108" s="139"/>
      <c r="C108" s="139"/>
      <c r="D108" s="139"/>
      <c r="E108" s="139"/>
      <c r="F108" s="139"/>
      <c r="G108" s="139"/>
      <c r="H108" s="139"/>
      <c r="I108" s="139"/>
      <c r="J108" s="139"/>
      <c r="K108" s="139"/>
      <c r="L108" s="139"/>
    </row>
    <row r="109" spans="2:12" x14ac:dyDescent="0.2">
      <c r="B109" s="139"/>
      <c r="C109" s="139"/>
      <c r="D109" s="139"/>
      <c r="E109" s="139"/>
      <c r="F109" s="139"/>
      <c r="G109" s="139"/>
      <c r="H109" s="139"/>
      <c r="I109" s="139"/>
      <c r="J109" s="139"/>
      <c r="K109" s="139"/>
      <c r="L109" s="139"/>
    </row>
    <row r="110" spans="2:12" x14ac:dyDescent="0.2">
      <c r="B110" s="139"/>
      <c r="C110" s="139"/>
      <c r="D110" s="139"/>
      <c r="E110" s="139"/>
      <c r="F110" s="139"/>
      <c r="G110" s="139"/>
      <c r="H110" s="139"/>
      <c r="I110" s="139"/>
      <c r="J110" s="139"/>
      <c r="K110" s="139"/>
      <c r="L110" s="139"/>
    </row>
    <row r="111" spans="2:12" x14ac:dyDescent="0.2">
      <c r="B111" s="139"/>
      <c r="C111" s="139"/>
      <c r="D111" s="139"/>
      <c r="E111" s="139"/>
      <c r="F111" s="139"/>
      <c r="G111" s="139"/>
      <c r="H111" s="139"/>
      <c r="I111" s="139"/>
      <c r="J111" s="139"/>
      <c r="K111" s="139"/>
      <c r="L111" s="139"/>
    </row>
    <row r="112" spans="2:12" x14ac:dyDescent="0.2">
      <c r="B112" s="139"/>
      <c r="C112" s="139"/>
      <c r="D112" s="139"/>
      <c r="E112" s="139"/>
      <c r="F112" s="139"/>
      <c r="G112" s="139"/>
      <c r="H112" s="139"/>
      <c r="I112" s="139"/>
      <c r="J112" s="139"/>
      <c r="K112" s="139"/>
      <c r="L112" s="139"/>
    </row>
    <row r="113" spans="2:12" x14ac:dyDescent="0.2">
      <c r="B113" s="139"/>
      <c r="C113" s="139"/>
      <c r="D113" s="139"/>
      <c r="E113" s="139"/>
      <c r="F113" s="139"/>
      <c r="G113" s="139"/>
      <c r="H113" s="139"/>
      <c r="I113" s="139"/>
      <c r="J113" s="139"/>
      <c r="K113" s="139"/>
      <c r="L113" s="139"/>
    </row>
    <row r="114" spans="2:12" x14ac:dyDescent="0.2">
      <c r="B114" s="139"/>
      <c r="C114" s="139"/>
      <c r="D114" s="139"/>
      <c r="E114" s="139"/>
      <c r="F114" s="139"/>
      <c r="G114" s="139"/>
      <c r="H114" s="139"/>
      <c r="I114" s="139"/>
      <c r="J114" s="139"/>
      <c r="K114" s="139"/>
      <c r="L114" s="139"/>
    </row>
    <row r="115" spans="2:12" x14ac:dyDescent="0.2">
      <c r="B115" s="139"/>
      <c r="C115" s="139"/>
      <c r="D115" s="139"/>
      <c r="E115" s="139"/>
      <c r="F115" s="139"/>
      <c r="G115" s="139"/>
      <c r="H115" s="139"/>
      <c r="I115" s="139"/>
      <c r="J115" s="139"/>
      <c r="K115" s="139"/>
      <c r="L115" s="139"/>
    </row>
    <row r="116" spans="2:12" x14ac:dyDescent="0.2">
      <c r="B116" s="139"/>
      <c r="C116" s="139"/>
      <c r="D116" s="139"/>
      <c r="E116" s="139"/>
      <c r="F116" s="139"/>
      <c r="G116" s="139"/>
      <c r="H116" s="139"/>
      <c r="I116" s="139"/>
      <c r="J116" s="139"/>
      <c r="K116" s="139"/>
      <c r="L116" s="139"/>
    </row>
    <row r="117" spans="2:12" x14ac:dyDescent="0.2">
      <c r="B117" s="138" t="s">
        <v>362</v>
      </c>
      <c r="C117" s="138"/>
      <c r="D117" s="138"/>
      <c r="E117" s="138"/>
      <c r="F117" s="138"/>
      <c r="G117" s="138"/>
      <c r="H117" s="138"/>
      <c r="I117" s="138"/>
      <c r="J117" s="138"/>
      <c r="K117" s="138"/>
      <c r="L117" s="138"/>
    </row>
    <row r="118" spans="2:12" x14ac:dyDescent="0.2">
      <c r="B118" s="138"/>
      <c r="C118" s="138"/>
      <c r="D118" s="138"/>
      <c r="E118" s="138"/>
      <c r="F118" s="138"/>
      <c r="G118" s="138"/>
      <c r="H118" s="138"/>
      <c r="I118" s="138"/>
      <c r="J118" s="138"/>
      <c r="K118" s="138"/>
      <c r="L118" s="138"/>
    </row>
    <row r="119" spans="2:12" x14ac:dyDescent="0.2">
      <c r="B119" s="138"/>
      <c r="C119" s="138"/>
      <c r="D119" s="138"/>
      <c r="E119" s="138"/>
      <c r="F119" s="138"/>
      <c r="G119" s="138"/>
      <c r="H119" s="138"/>
      <c r="I119" s="138"/>
      <c r="J119" s="138"/>
      <c r="K119" s="138"/>
      <c r="L119" s="138"/>
    </row>
    <row r="120" spans="2:12" x14ac:dyDescent="0.2">
      <c r="B120" s="139"/>
      <c r="C120" s="139"/>
      <c r="D120" s="139"/>
      <c r="E120" s="139"/>
      <c r="F120" s="139"/>
      <c r="G120" s="139"/>
      <c r="H120" s="139"/>
      <c r="I120" s="139"/>
      <c r="J120" s="139"/>
      <c r="K120" s="139"/>
      <c r="L120" s="139"/>
    </row>
    <row r="121" spans="2:12" x14ac:dyDescent="0.2">
      <c r="B121" s="139"/>
      <c r="C121" s="139"/>
      <c r="D121" s="139"/>
      <c r="E121" s="139"/>
      <c r="F121" s="139"/>
      <c r="G121" s="139"/>
      <c r="H121" s="139"/>
      <c r="I121" s="139"/>
      <c r="J121" s="139"/>
      <c r="K121" s="139"/>
      <c r="L121" s="139"/>
    </row>
    <row r="122" spans="2:12" x14ac:dyDescent="0.2">
      <c r="B122" s="139"/>
      <c r="C122" s="139"/>
      <c r="D122" s="139"/>
      <c r="E122" s="139"/>
      <c r="F122" s="139"/>
      <c r="G122" s="139"/>
      <c r="H122" s="139"/>
      <c r="I122" s="139"/>
      <c r="J122" s="139"/>
      <c r="K122" s="139"/>
      <c r="L122" s="139"/>
    </row>
    <row r="123" spans="2:12" x14ac:dyDescent="0.2">
      <c r="B123" s="139"/>
      <c r="C123" s="139"/>
      <c r="D123" s="139"/>
      <c r="E123" s="139"/>
      <c r="F123" s="139"/>
      <c r="G123" s="139"/>
      <c r="H123" s="139"/>
      <c r="I123" s="139"/>
      <c r="J123" s="139"/>
      <c r="K123" s="139"/>
      <c r="L123" s="139"/>
    </row>
    <row r="124" spans="2:12" x14ac:dyDescent="0.2">
      <c r="B124" s="139"/>
      <c r="C124" s="139"/>
      <c r="D124" s="139"/>
      <c r="E124" s="139"/>
      <c r="F124" s="139"/>
      <c r="G124" s="139"/>
      <c r="H124" s="139"/>
      <c r="I124" s="139"/>
      <c r="J124" s="139"/>
      <c r="K124" s="139"/>
      <c r="L124" s="139"/>
    </row>
    <row r="125" spans="2:12" x14ac:dyDescent="0.2">
      <c r="B125" s="139"/>
      <c r="C125" s="139"/>
      <c r="D125" s="139"/>
      <c r="E125" s="139"/>
      <c r="F125" s="139"/>
      <c r="G125" s="139"/>
      <c r="H125" s="139"/>
      <c r="I125" s="139"/>
      <c r="J125" s="139"/>
      <c r="K125" s="139"/>
      <c r="L125" s="139"/>
    </row>
    <row r="126" spans="2:12" x14ac:dyDescent="0.2">
      <c r="B126" s="139"/>
      <c r="C126" s="139"/>
      <c r="D126" s="139"/>
      <c r="E126" s="139"/>
      <c r="F126" s="139"/>
      <c r="G126" s="139"/>
      <c r="H126" s="139"/>
      <c r="I126" s="139"/>
      <c r="J126" s="139"/>
      <c r="K126" s="139"/>
      <c r="L126" s="139"/>
    </row>
    <row r="127" spans="2:12" x14ac:dyDescent="0.2">
      <c r="B127" s="139"/>
      <c r="C127" s="139"/>
      <c r="D127" s="139"/>
      <c r="E127" s="139"/>
      <c r="F127" s="139"/>
      <c r="G127" s="139"/>
      <c r="H127" s="139"/>
      <c r="I127" s="139"/>
      <c r="J127" s="139"/>
      <c r="K127" s="139"/>
      <c r="L127" s="139"/>
    </row>
    <row r="128" spans="2:12" x14ac:dyDescent="0.2">
      <c r="B128" s="139"/>
      <c r="C128" s="139"/>
      <c r="D128" s="139"/>
      <c r="E128" s="139"/>
      <c r="F128" s="139"/>
      <c r="G128" s="139"/>
      <c r="H128" s="139"/>
      <c r="I128" s="139"/>
      <c r="J128" s="139"/>
      <c r="K128" s="139"/>
      <c r="L128" s="139"/>
    </row>
    <row r="129" spans="2:12" x14ac:dyDescent="0.2">
      <c r="B129" s="139"/>
      <c r="C129" s="139"/>
      <c r="D129" s="139"/>
      <c r="E129" s="139"/>
      <c r="F129" s="139"/>
      <c r="G129" s="139"/>
      <c r="H129" s="139"/>
      <c r="I129" s="139"/>
      <c r="J129" s="139"/>
      <c r="K129" s="139"/>
      <c r="L129" s="139"/>
    </row>
    <row r="130" spans="2:12" x14ac:dyDescent="0.2">
      <c r="B130" s="139"/>
      <c r="C130" s="139"/>
      <c r="D130" s="139"/>
      <c r="E130" s="139"/>
      <c r="F130" s="139"/>
      <c r="G130" s="139"/>
      <c r="H130" s="139"/>
      <c r="I130" s="139"/>
      <c r="J130" s="139"/>
      <c r="K130" s="139"/>
      <c r="L130" s="139"/>
    </row>
    <row r="131" spans="2:12" x14ac:dyDescent="0.2">
      <c r="B131" s="139"/>
      <c r="C131" s="139"/>
      <c r="D131" s="139"/>
      <c r="E131" s="139"/>
      <c r="F131" s="139"/>
      <c r="G131" s="139"/>
      <c r="H131" s="139"/>
      <c r="I131" s="139"/>
      <c r="J131" s="139"/>
      <c r="K131" s="139"/>
      <c r="L131" s="139"/>
    </row>
    <row r="132" spans="2:12" x14ac:dyDescent="0.2">
      <c r="B132" s="139"/>
      <c r="C132" s="139"/>
      <c r="D132" s="139"/>
      <c r="E132" s="139"/>
      <c r="F132" s="139"/>
      <c r="G132" s="139"/>
      <c r="H132" s="139"/>
      <c r="I132" s="139"/>
      <c r="J132" s="139"/>
      <c r="K132" s="139"/>
      <c r="L132" s="139"/>
    </row>
    <row r="133" spans="2:12" x14ac:dyDescent="0.2">
      <c r="B133" s="139"/>
      <c r="C133" s="139"/>
      <c r="D133" s="139"/>
      <c r="E133" s="139"/>
      <c r="F133" s="139"/>
      <c r="G133" s="139"/>
      <c r="H133" s="139"/>
      <c r="I133" s="139"/>
      <c r="J133" s="139"/>
      <c r="K133" s="139"/>
      <c r="L133" s="139"/>
    </row>
    <row r="134" spans="2:12" x14ac:dyDescent="0.2">
      <c r="B134" s="139"/>
      <c r="C134" s="139"/>
      <c r="D134" s="139"/>
      <c r="E134" s="139"/>
      <c r="F134" s="139"/>
      <c r="G134" s="139"/>
      <c r="H134" s="139"/>
      <c r="I134" s="139"/>
      <c r="J134" s="139"/>
      <c r="K134" s="139"/>
      <c r="L134" s="139"/>
    </row>
    <row r="135" spans="2:12" x14ac:dyDescent="0.2">
      <c r="B135" s="139"/>
      <c r="C135" s="139"/>
      <c r="D135" s="139"/>
      <c r="E135" s="139"/>
      <c r="F135" s="139"/>
      <c r="G135" s="139"/>
      <c r="H135" s="139"/>
      <c r="I135" s="139"/>
      <c r="J135" s="139"/>
      <c r="K135" s="139"/>
      <c r="L135" s="139"/>
    </row>
    <row r="136" spans="2:12" x14ac:dyDescent="0.2">
      <c r="B136" s="144"/>
      <c r="C136" s="144"/>
      <c r="D136" s="144"/>
      <c r="E136" s="144"/>
      <c r="F136" s="144"/>
      <c r="G136" s="144"/>
      <c r="H136" s="144"/>
      <c r="I136" s="144"/>
      <c r="J136" s="144"/>
      <c r="K136" s="144"/>
      <c r="L136" s="144"/>
    </row>
    <row r="137" spans="2:12" x14ac:dyDescent="0.2">
      <c r="B137" s="144"/>
      <c r="C137" s="144"/>
      <c r="D137" s="144"/>
      <c r="E137" s="144"/>
      <c r="F137" s="144"/>
      <c r="G137" s="144"/>
      <c r="H137" s="144"/>
      <c r="I137" s="144"/>
      <c r="J137" s="144"/>
      <c r="K137" s="144"/>
      <c r="L137" s="144"/>
    </row>
    <row r="138" spans="2:12" x14ac:dyDescent="0.2">
      <c r="B138" s="144"/>
      <c r="C138" s="144"/>
      <c r="D138" s="144"/>
      <c r="E138" s="144"/>
      <c r="F138" s="144"/>
      <c r="G138" s="144"/>
      <c r="H138" s="144"/>
      <c r="I138" s="144"/>
      <c r="J138" s="144"/>
      <c r="K138" s="144"/>
      <c r="L138" s="144"/>
    </row>
    <row r="139" spans="2:12" x14ac:dyDescent="0.2">
      <c r="B139" s="144"/>
      <c r="C139" s="144"/>
      <c r="D139" s="144"/>
      <c r="E139" s="144"/>
      <c r="F139" s="144"/>
      <c r="G139" s="144"/>
      <c r="H139" s="144"/>
      <c r="I139" s="144"/>
      <c r="J139" s="144"/>
      <c r="K139" s="144"/>
      <c r="L139" s="144"/>
    </row>
    <row r="140" spans="2:12" x14ac:dyDescent="0.2">
      <c r="B140" s="144"/>
      <c r="C140" s="144"/>
      <c r="D140" s="144"/>
      <c r="E140" s="144"/>
      <c r="F140" s="144"/>
      <c r="G140" s="144"/>
      <c r="H140" s="144"/>
      <c r="I140" s="144"/>
      <c r="J140" s="144"/>
      <c r="K140" s="144"/>
      <c r="L140" s="144"/>
    </row>
    <row r="141" spans="2:12" s="141" customFormat="1" ht="20.100000000000001" customHeight="1" x14ac:dyDescent="0.2">
      <c r="B141" s="136" t="s">
        <v>345</v>
      </c>
      <c r="C141" s="137"/>
      <c r="D141" s="137"/>
      <c r="E141" s="137"/>
      <c r="F141" s="137"/>
      <c r="G141" s="137"/>
      <c r="H141" s="137"/>
      <c r="I141" s="137"/>
      <c r="J141" s="137"/>
      <c r="K141" s="137"/>
      <c r="L141" s="137"/>
    </row>
    <row r="143" spans="2:12" x14ac:dyDescent="0.2">
      <c r="B143" s="138" t="s">
        <v>363</v>
      </c>
      <c r="C143" s="138"/>
      <c r="D143" s="138"/>
      <c r="E143" s="138"/>
      <c r="F143" s="138"/>
      <c r="G143" s="138"/>
      <c r="H143" s="138"/>
      <c r="I143" s="138"/>
      <c r="J143" s="138"/>
      <c r="K143" s="138"/>
      <c r="L143" s="138"/>
    </row>
    <row r="144" spans="2:12" x14ac:dyDescent="0.2">
      <c r="B144" s="138"/>
      <c r="C144" s="138"/>
      <c r="D144" s="138"/>
      <c r="E144" s="138"/>
      <c r="F144" s="138"/>
      <c r="G144" s="138"/>
      <c r="H144" s="138"/>
      <c r="I144" s="138"/>
      <c r="J144" s="138"/>
      <c r="K144" s="138"/>
      <c r="L144" s="138"/>
    </row>
    <row r="145" spans="2:12" x14ac:dyDescent="0.2">
      <c r="B145" s="138"/>
      <c r="C145" s="138"/>
      <c r="D145" s="138"/>
      <c r="E145" s="138"/>
      <c r="F145" s="138"/>
      <c r="G145" s="138"/>
      <c r="H145" s="138"/>
      <c r="I145" s="138"/>
      <c r="J145" s="138"/>
      <c r="K145" s="138"/>
      <c r="L145" s="138"/>
    </row>
    <row r="146" spans="2:12" x14ac:dyDescent="0.2">
      <c r="B146" s="138"/>
      <c r="C146" s="138"/>
      <c r="D146" s="138"/>
      <c r="E146" s="138"/>
      <c r="F146" s="138"/>
      <c r="G146" s="138"/>
      <c r="H146" s="138"/>
      <c r="I146" s="138"/>
      <c r="J146" s="138"/>
      <c r="K146" s="138"/>
      <c r="L146" s="138"/>
    </row>
    <row r="147" spans="2:12" ht="17.25" customHeight="1" x14ac:dyDescent="0.2">
      <c r="B147" s="138" t="s">
        <v>364</v>
      </c>
      <c r="C147" s="138"/>
      <c r="D147" s="138"/>
      <c r="E147" s="138"/>
      <c r="F147" s="138"/>
      <c r="G147" s="138"/>
      <c r="H147" s="138"/>
      <c r="I147" s="138"/>
      <c r="J147" s="138"/>
      <c r="K147" s="138"/>
      <c r="L147" s="138"/>
    </row>
    <row r="148" spans="2:12" x14ac:dyDescent="0.2">
      <c r="B148" s="138" t="s">
        <v>365</v>
      </c>
      <c r="C148" s="138"/>
      <c r="D148" s="138"/>
      <c r="E148" s="138"/>
      <c r="F148" s="138"/>
      <c r="G148" s="138"/>
      <c r="H148" s="138"/>
      <c r="I148" s="138"/>
      <c r="J148" s="138"/>
      <c r="K148" s="138"/>
      <c r="L148" s="138"/>
    </row>
    <row r="149" spans="2:12" ht="30.75" customHeight="1" x14ac:dyDescent="0.2">
      <c r="B149" s="138" t="s">
        <v>370</v>
      </c>
      <c r="C149" s="138"/>
      <c r="D149" s="138"/>
      <c r="E149" s="138"/>
      <c r="F149" s="138"/>
      <c r="G149" s="138"/>
      <c r="H149" s="138"/>
      <c r="I149" s="138"/>
      <c r="J149" s="138"/>
      <c r="K149" s="138"/>
      <c r="L149" s="138"/>
    </row>
    <row r="150" spans="2:12" x14ac:dyDescent="0.2">
      <c r="B150" s="144"/>
      <c r="C150" s="144"/>
      <c r="D150" s="144"/>
      <c r="E150" s="144"/>
      <c r="F150" s="144"/>
      <c r="G150" s="144"/>
      <c r="H150" s="144"/>
      <c r="I150" s="144"/>
      <c r="J150" s="144"/>
      <c r="K150" s="144"/>
      <c r="L150" s="144"/>
    </row>
    <row r="151" spans="2:12" x14ac:dyDescent="0.2">
      <c r="B151" s="144"/>
      <c r="C151" s="144"/>
      <c r="D151" s="144"/>
      <c r="E151" s="144"/>
      <c r="F151" s="144"/>
      <c r="G151" s="144"/>
      <c r="H151" s="144"/>
      <c r="I151" s="144"/>
      <c r="J151" s="144"/>
      <c r="K151" s="144"/>
      <c r="L151" s="144"/>
    </row>
    <row r="152" spans="2:12" x14ac:dyDescent="0.2">
      <c r="B152" s="144"/>
      <c r="C152" s="144"/>
      <c r="D152" s="144"/>
      <c r="E152" s="144"/>
      <c r="F152" s="144"/>
      <c r="G152" s="144"/>
      <c r="H152" s="144"/>
      <c r="I152" s="144"/>
      <c r="J152" s="144"/>
      <c r="K152" s="144"/>
      <c r="L152" s="144"/>
    </row>
    <row r="156" spans="2:12" x14ac:dyDescent="0.2">
      <c r="B156" s="138" t="s">
        <v>366</v>
      </c>
      <c r="C156" s="138"/>
      <c r="D156" s="138"/>
      <c r="E156" s="138"/>
      <c r="F156" s="138"/>
      <c r="G156" s="138"/>
      <c r="H156" s="138"/>
      <c r="I156" s="138"/>
      <c r="J156" s="138"/>
      <c r="K156" s="138"/>
      <c r="L156" s="138"/>
    </row>
    <row r="157" spans="2:12" x14ac:dyDescent="0.2">
      <c r="B157" s="139"/>
      <c r="C157" s="139"/>
      <c r="D157" s="139"/>
      <c r="E157" s="139"/>
      <c r="F157" s="139"/>
      <c r="G157" s="139"/>
      <c r="H157" s="139"/>
      <c r="I157" s="139"/>
      <c r="J157" s="139"/>
      <c r="K157" s="139"/>
      <c r="L157" s="139"/>
    </row>
    <row r="158" spans="2:12" x14ac:dyDescent="0.2">
      <c r="B158" s="139"/>
      <c r="C158" s="139"/>
      <c r="D158" s="139"/>
      <c r="E158" s="139"/>
      <c r="F158" s="139"/>
      <c r="G158" s="139"/>
      <c r="H158" s="139"/>
      <c r="I158" s="139"/>
      <c r="J158" s="139"/>
      <c r="K158" s="139"/>
      <c r="L158" s="139"/>
    </row>
    <row r="159" spans="2:12" x14ac:dyDescent="0.2">
      <c r="B159" s="139"/>
      <c r="C159" s="139"/>
      <c r="D159" s="139"/>
      <c r="E159" s="139"/>
      <c r="F159" s="139"/>
      <c r="G159" s="139"/>
      <c r="H159" s="139"/>
      <c r="I159" s="139"/>
      <c r="J159" s="139"/>
      <c r="K159" s="139"/>
      <c r="L159" s="139"/>
    </row>
    <row r="160" spans="2:12" x14ac:dyDescent="0.2">
      <c r="B160" s="139"/>
      <c r="C160" s="139"/>
      <c r="D160" s="139"/>
      <c r="E160" s="139"/>
      <c r="F160" s="139"/>
      <c r="G160" s="139"/>
      <c r="H160" s="139"/>
      <c r="I160" s="139"/>
      <c r="J160" s="139"/>
      <c r="K160" s="139"/>
      <c r="L160" s="139"/>
    </row>
    <row r="161" spans="2:12" x14ac:dyDescent="0.2">
      <c r="B161" s="139"/>
      <c r="C161" s="139"/>
      <c r="D161" s="139"/>
      <c r="E161" s="139"/>
      <c r="F161" s="139"/>
      <c r="G161" s="139"/>
      <c r="H161" s="139"/>
      <c r="I161" s="139"/>
      <c r="J161" s="139"/>
      <c r="K161" s="139"/>
      <c r="L161" s="139"/>
    </row>
    <row r="162" spans="2:12" ht="44.25" customHeight="1" x14ac:dyDescent="0.2">
      <c r="B162" s="138" t="s">
        <v>367</v>
      </c>
      <c r="C162" s="138"/>
      <c r="D162" s="138"/>
      <c r="E162" s="138"/>
      <c r="F162" s="138"/>
      <c r="G162" s="138"/>
      <c r="H162" s="138"/>
      <c r="I162" s="138"/>
      <c r="J162" s="138"/>
      <c r="K162" s="138"/>
      <c r="L162" s="138"/>
    </row>
    <row r="163" spans="2:12" x14ac:dyDescent="0.2">
      <c r="B163" s="144"/>
      <c r="C163" s="144"/>
      <c r="D163" s="144"/>
      <c r="E163" s="144"/>
      <c r="F163" s="144"/>
      <c r="G163" s="144"/>
      <c r="H163" s="144"/>
      <c r="I163" s="144"/>
      <c r="J163" s="144"/>
      <c r="K163" s="144"/>
      <c r="L163" s="144"/>
    </row>
    <row r="164" spans="2:12" x14ac:dyDescent="0.2">
      <c r="B164" s="144"/>
      <c r="C164" s="144"/>
      <c r="D164" s="144"/>
      <c r="E164" s="144"/>
      <c r="F164" s="144"/>
      <c r="G164" s="144"/>
      <c r="H164" s="144"/>
      <c r="I164" s="144"/>
      <c r="J164" s="144"/>
      <c r="K164" s="144"/>
      <c r="L164" s="144"/>
    </row>
    <row r="165" spans="2:12" x14ac:dyDescent="0.2">
      <c r="B165" s="144"/>
      <c r="C165" s="144"/>
      <c r="D165" s="144"/>
      <c r="E165" s="144"/>
      <c r="F165" s="144"/>
      <c r="G165" s="144"/>
      <c r="H165" s="144"/>
      <c r="I165" s="144"/>
      <c r="J165" s="144"/>
      <c r="K165" s="144"/>
      <c r="L165" s="144"/>
    </row>
    <row r="166" spans="2:12" x14ac:dyDescent="0.2">
      <c r="B166" s="144"/>
      <c r="C166" s="144"/>
      <c r="D166" s="144"/>
      <c r="E166" s="144"/>
      <c r="F166" s="144"/>
      <c r="G166" s="144"/>
      <c r="H166" s="144"/>
      <c r="I166" s="144"/>
      <c r="J166" s="144"/>
      <c r="K166" s="144"/>
      <c r="L166" s="144"/>
    </row>
    <row r="167" spans="2:12" x14ac:dyDescent="0.2">
      <c r="B167" s="144"/>
      <c r="C167" s="144"/>
      <c r="D167" s="144"/>
      <c r="E167" s="144"/>
      <c r="F167" s="144"/>
      <c r="G167" s="144"/>
      <c r="H167" s="144"/>
      <c r="I167" s="144"/>
      <c r="J167" s="144"/>
      <c r="K167" s="144"/>
      <c r="L167" s="144"/>
    </row>
    <row r="168" spans="2:12" x14ac:dyDescent="0.2">
      <c r="B168" s="144"/>
      <c r="C168" s="144"/>
      <c r="D168" s="144"/>
      <c r="E168" s="144"/>
      <c r="F168" s="144"/>
      <c r="G168" s="144"/>
      <c r="H168" s="144"/>
      <c r="I168" s="144"/>
      <c r="J168" s="144"/>
      <c r="K168" s="144"/>
      <c r="L168" s="144"/>
    </row>
    <row r="169" spans="2:12" x14ac:dyDescent="0.2">
      <c r="B169" s="144"/>
      <c r="C169" s="144"/>
      <c r="D169" s="144"/>
      <c r="E169" s="144"/>
      <c r="F169" s="144"/>
      <c r="G169" s="144"/>
      <c r="H169" s="144"/>
      <c r="I169" s="144"/>
      <c r="J169" s="144"/>
      <c r="K169" s="144"/>
      <c r="L169" s="144"/>
    </row>
    <row r="170" spans="2:12" x14ac:dyDescent="0.2">
      <c r="B170" s="144"/>
      <c r="C170" s="144"/>
      <c r="D170" s="144"/>
      <c r="E170" s="144"/>
      <c r="F170" s="144"/>
      <c r="G170" s="144"/>
      <c r="H170" s="144"/>
      <c r="I170" s="144"/>
      <c r="J170" s="144"/>
      <c r="K170" s="144"/>
      <c r="L170" s="144"/>
    </row>
    <row r="171" spans="2:12" x14ac:dyDescent="0.2">
      <c r="B171" s="144"/>
      <c r="C171" s="144"/>
      <c r="D171" s="144"/>
      <c r="E171" s="144"/>
      <c r="F171" s="144"/>
      <c r="G171" s="144"/>
      <c r="H171" s="144"/>
      <c r="I171" s="144"/>
      <c r="J171" s="144"/>
      <c r="K171" s="144"/>
      <c r="L171" s="144"/>
    </row>
    <row r="172" spans="2:12" x14ac:dyDescent="0.2">
      <c r="B172" s="144"/>
      <c r="C172" s="144"/>
      <c r="D172" s="144"/>
      <c r="E172" s="144"/>
      <c r="F172" s="144"/>
      <c r="G172" s="144"/>
      <c r="H172" s="144"/>
      <c r="I172" s="144"/>
      <c r="J172" s="144"/>
      <c r="K172" s="144"/>
      <c r="L172" s="144"/>
    </row>
    <row r="173" spans="2:12" x14ac:dyDescent="0.2">
      <c r="B173" s="144"/>
      <c r="C173" s="144"/>
      <c r="D173" s="144"/>
      <c r="E173" s="144"/>
      <c r="F173" s="144"/>
      <c r="G173" s="144"/>
      <c r="H173" s="144"/>
      <c r="I173" s="144"/>
      <c r="J173" s="144"/>
      <c r="K173" s="144"/>
      <c r="L173" s="144"/>
    </row>
    <row r="174" spans="2:12" x14ac:dyDescent="0.2">
      <c r="B174" s="144"/>
      <c r="C174" s="144"/>
      <c r="D174" s="144"/>
      <c r="E174" s="144"/>
      <c r="F174" s="144"/>
      <c r="G174" s="144"/>
      <c r="H174" s="144"/>
      <c r="I174" s="144"/>
      <c r="J174" s="144"/>
      <c r="K174" s="144"/>
      <c r="L174" s="144"/>
    </row>
    <row r="175" spans="2:12" x14ac:dyDescent="0.2">
      <c r="B175" s="144"/>
      <c r="C175" s="144"/>
      <c r="D175" s="144"/>
      <c r="E175" s="144"/>
      <c r="F175" s="144"/>
      <c r="G175" s="144"/>
      <c r="H175" s="144"/>
      <c r="I175" s="144"/>
      <c r="J175" s="144"/>
      <c r="K175" s="144"/>
      <c r="L175" s="144"/>
    </row>
    <row r="176" spans="2:12" x14ac:dyDescent="0.2">
      <c r="B176" s="144"/>
      <c r="C176" s="144"/>
      <c r="D176" s="144"/>
      <c r="E176" s="144"/>
      <c r="F176" s="144"/>
      <c r="G176" s="144"/>
      <c r="H176" s="144"/>
      <c r="I176" s="144"/>
      <c r="J176" s="144"/>
      <c r="K176" s="144"/>
      <c r="L176" s="144"/>
    </row>
    <row r="177" spans="2:12" x14ac:dyDescent="0.2">
      <c r="B177" s="144"/>
      <c r="C177" s="144"/>
      <c r="D177" s="144"/>
      <c r="E177" s="144"/>
      <c r="F177" s="144"/>
      <c r="G177" s="144"/>
      <c r="H177" s="144"/>
      <c r="I177" s="144"/>
      <c r="J177" s="144"/>
      <c r="K177" s="144"/>
      <c r="L177" s="144"/>
    </row>
    <row r="178" spans="2:12" x14ac:dyDescent="0.2">
      <c r="B178" s="144"/>
      <c r="C178" s="144"/>
      <c r="D178" s="144"/>
      <c r="E178" s="144"/>
      <c r="F178" s="144"/>
      <c r="G178" s="144"/>
      <c r="H178" s="144"/>
      <c r="I178" s="144"/>
      <c r="J178" s="144"/>
      <c r="K178" s="144"/>
      <c r="L178" s="144"/>
    </row>
    <row r="179" spans="2:12" x14ac:dyDescent="0.2">
      <c r="B179" s="144"/>
      <c r="C179" s="144"/>
      <c r="D179" s="144"/>
      <c r="E179" s="144"/>
      <c r="F179" s="144"/>
      <c r="G179" s="144"/>
      <c r="H179" s="144"/>
      <c r="I179" s="144"/>
      <c r="J179" s="144"/>
      <c r="K179" s="144"/>
      <c r="L179" s="144"/>
    </row>
    <row r="180" spans="2:12" x14ac:dyDescent="0.2">
      <c r="B180" s="144"/>
      <c r="C180" s="144"/>
      <c r="D180" s="144"/>
      <c r="E180" s="144"/>
      <c r="F180" s="144"/>
      <c r="G180" s="144"/>
      <c r="H180" s="144"/>
      <c r="I180" s="144"/>
      <c r="J180" s="144"/>
      <c r="K180" s="144"/>
      <c r="L180" s="144"/>
    </row>
    <row r="181" spans="2:12" x14ac:dyDescent="0.2">
      <c r="B181" s="144"/>
      <c r="C181" s="144"/>
      <c r="D181" s="144"/>
      <c r="E181" s="144"/>
      <c r="F181" s="144"/>
      <c r="G181" s="144"/>
      <c r="H181" s="144"/>
      <c r="I181" s="144"/>
      <c r="J181" s="144"/>
      <c r="K181" s="144"/>
      <c r="L181" s="144"/>
    </row>
    <row r="182" spans="2:12" x14ac:dyDescent="0.2">
      <c r="B182" s="144"/>
      <c r="C182" s="144"/>
      <c r="D182" s="144"/>
      <c r="E182" s="144"/>
      <c r="F182" s="144"/>
      <c r="G182" s="144"/>
      <c r="H182" s="144"/>
      <c r="I182" s="144"/>
      <c r="J182" s="144"/>
      <c r="K182" s="144"/>
      <c r="L182" s="144"/>
    </row>
    <row r="183" spans="2:12" x14ac:dyDescent="0.2">
      <c r="B183" s="144"/>
      <c r="C183" s="144"/>
      <c r="D183" s="144"/>
      <c r="E183" s="144"/>
      <c r="F183" s="144"/>
      <c r="G183" s="144"/>
      <c r="H183" s="144"/>
      <c r="I183" s="144"/>
      <c r="J183" s="144"/>
      <c r="K183" s="144"/>
      <c r="L183" s="144"/>
    </row>
    <row r="184" spans="2:12" x14ac:dyDescent="0.2">
      <c r="B184" s="144"/>
      <c r="C184" s="144"/>
      <c r="D184" s="144"/>
      <c r="E184" s="144"/>
      <c r="F184" s="144"/>
      <c r="G184" s="144"/>
      <c r="H184" s="144"/>
      <c r="I184" s="144"/>
      <c r="J184" s="144"/>
      <c r="K184" s="144"/>
      <c r="L184" s="144"/>
    </row>
    <row r="185" spans="2:12" x14ac:dyDescent="0.2">
      <c r="B185" s="144"/>
      <c r="C185" s="144"/>
      <c r="D185" s="144"/>
      <c r="E185" s="144"/>
      <c r="F185" s="144"/>
      <c r="G185" s="144"/>
      <c r="H185" s="144"/>
      <c r="I185" s="144"/>
      <c r="J185" s="144"/>
      <c r="K185" s="144"/>
      <c r="L185" s="144"/>
    </row>
    <row r="186" spans="2:12" x14ac:dyDescent="0.2">
      <c r="B186" s="144"/>
      <c r="C186" s="144"/>
      <c r="D186" s="144"/>
      <c r="E186" s="144"/>
      <c r="F186" s="144"/>
      <c r="G186" s="144"/>
      <c r="H186" s="144"/>
      <c r="I186" s="144"/>
      <c r="J186" s="144"/>
      <c r="K186" s="144"/>
      <c r="L186" s="144"/>
    </row>
    <row r="187" spans="2:12" x14ac:dyDescent="0.2">
      <c r="B187" s="144"/>
      <c r="C187" s="144"/>
      <c r="D187" s="144"/>
      <c r="E187" s="144"/>
      <c r="F187" s="144"/>
      <c r="G187" s="144"/>
      <c r="H187" s="144"/>
      <c r="I187" s="144"/>
      <c r="J187" s="144"/>
      <c r="K187" s="144"/>
      <c r="L187" s="144"/>
    </row>
    <row r="188" spans="2:12" x14ac:dyDescent="0.2">
      <c r="B188" s="144"/>
      <c r="C188" s="144"/>
      <c r="D188" s="144"/>
      <c r="E188" s="144"/>
      <c r="F188" s="144"/>
      <c r="G188" s="144"/>
      <c r="H188" s="144"/>
      <c r="I188" s="144"/>
      <c r="J188" s="144"/>
      <c r="K188" s="144"/>
      <c r="L188" s="144"/>
    </row>
    <row r="189" spans="2:12" x14ac:dyDescent="0.2">
      <c r="B189" s="144"/>
      <c r="C189" s="144"/>
      <c r="D189" s="144"/>
      <c r="E189" s="144"/>
      <c r="F189" s="144"/>
      <c r="G189" s="144"/>
      <c r="H189" s="144"/>
      <c r="I189" s="144"/>
      <c r="J189" s="144"/>
      <c r="K189" s="144"/>
      <c r="L189" s="144"/>
    </row>
    <row r="190" spans="2:12" x14ac:dyDescent="0.2">
      <c r="B190" s="144"/>
      <c r="C190" s="144"/>
      <c r="D190" s="144"/>
      <c r="E190" s="144"/>
      <c r="F190" s="144"/>
      <c r="G190" s="144"/>
      <c r="H190" s="144"/>
      <c r="I190" s="144"/>
      <c r="J190" s="144"/>
      <c r="K190" s="144"/>
      <c r="L190" s="144"/>
    </row>
    <row r="191" spans="2:12" x14ac:dyDescent="0.2">
      <c r="B191" s="144"/>
      <c r="C191" s="144"/>
      <c r="D191" s="144"/>
      <c r="E191" s="144"/>
      <c r="F191" s="144"/>
      <c r="G191" s="144"/>
      <c r="H191" s="144"/>
      <c r="I191" s="144"/>
      <c r="J191" s="144"/>
      <c r="K191" s="144"/>
      <c r="L191" s="144"/>
    </row>
    <row r="192" spans="2:12" x14ac:dyDescent="0.2">
      <c r="B192" s="144"/>
      <c r="C192" s="144"/>
      <c r="D192" s="144"/>
      <c r="E192" s="144"/>
      <c r="F192" s="144"/>
      <c r="G192" s="144"/>
      <c r="H192" s="144"/>
      <c r="I192" s="144"/>
      <c r="J192" s="144"/>
      <c r="K192" s="144"/>
      <c r="L192" s="144"/>
    </row>
    <row r="193" spans="2:12" x14ac:dyDescent="0.2">
      <c r="B193" s="144"/>
      <c r="C193" s="144"/>
      <c r="D193" s="144"/>
      <c r="E193" s="144"/>
      <c r="F193" s="144"/>
      <c r="G193" s="144"/>
      <c r="H193" s="144"/>
      <c r="I193" s="144"/>
      <c r="J193" s="144"/>
      <c r="K193" s="144"/>
      <c r="L193" s="144"/>
    </row>
    <row r="194" spans="2:12" x14ac:dyDescent="0.2">
      <c r="B194" s="144"/>
      <c r="C194" s="144"/>
      <c r="D194" s="144"/>
      <c r="E194" s="144"/>
      <c r="F194" s="144"/>
      <c r="G194" s="144"/>
      <c r="H194" s="144"/>
      <c r="I194" s="144"/>
      <c r="J194" s="144"/>
      <c r="K194" s="144"/>
      <c r="L194" s="144"/>
    </row>
    <row r="195" spans="2:12" x14ac:dyDescent="0.2">
      <c r="B195" s="144"/>
      <c r="C195" s="144"/>
      <c r="D195" s="144"/>
      <c r="E195" s="144"/>
      <c r="F195" s="144"/>
      <c r="G195" s="144"/>
      <c r="H195" s="144"/>
      <c r="I195" s="144"/>
      <c r="J195" s="144"/>
      <c r="K195" s="144"/>
      <c r="L195" s="144"/>
    </row>
    <row r="196" spans="2:12" x14ac:dyDescent="0.2">
      <c r="B196" s="144"/>
      <c r="C196" s="144"/>
      <c r="D196" s="144"/>
      <c r="E196" s="144"/>
      <c r="F196" s="144"/>
      <c r="G196" s="144"/>
      <c r="H196" s="144"/>
      <c r="I196" s="144"/>
      <c r="J196" s="144"/>
      <c r="K196" s="144"/>
      <c r="L196" s="144"/>
    </row>
    <row r="197" spans="2:12" ht="32.25" customHeight="1" x14ac:dyDescent="0.2">
      <c r="B197" s="138" t="s">
        <v>371</v>
      </c>
      <c r="C197" s="138"/>
      <c r="D197" s="138"/>
      <c r="E197" s="138"/>
      <c r="F197" s="138"/>
      <c r="G197" s="138"/>
      <c r="H197" s="138"/>
      <c r="I197" s="138"/>
      <c r="J197" s="138"/>
      <c r="K197" s="138"/>
      <c r="L197" s="138"/>
    </row>
    <row r="198" spans="2:12" x14ac:dyDescent="0.2">
      <c r="B198" s="144"/>
      <c r="C198" s="144"/>
      <c r="D198" s="144"/>
      <c r="E198" s="144"/>
      <c r="F198" s="144"/>
      <c r="G198" s="144"/>
      <c r="H198" s="144"/>
      <c r="I198" s="144"/>
      <c r="J198" s="144"/>
      <c r="K198" s="144"/>
      <c r="L198" s="144"/>
    </row>
    <row r="199" spans="2:12" x14ac:dyDescent="0.2">
      <c r="B199" s="144"/>
      <c r="C199" s="144"/>
      <c r="D199" s="144"/>
      <c r="E199" s="144"/>
      <c r="F199" s="144"/>
      <c r="G199" s="144"/>
      <c r="H199" s="144"/>
      <c r="I199" s="144"/>
      <c r="J199" s="144"/>
      <c r="K199" s="144"/>
      <c r="L199" s="144"/>
    </row>
    <row r="200" spans="2:12" x14ac:dyDescent="0.2">
      <c r="B200" s="144"/>
      <c r="C200" s="144"/>
      <c r="D200" s="144"/>
      <c r="E200" s="144"/>
      <c r="F200" s="144"/>
      <c r="G200" s="144"/>
      <c r="H200" s="144"/>
      <c r="I200" s="144"/>
      <c r="J200" s="144"/>
      <c r="K200" s="144"/>
      <c r="L200" s="144"/>
    </row>
    <row r="201" spans="2:12" x14ac:dyDescent="0.2">
      <c r="B201" s="144"/>
      <c r="C201" s="144"/>
      <c r="D201" s="144"/>
      <c r="E201" s="144"/>
      <c r="F201" s="144"/>
      <c r="G201" s="144"/>
      <c r="H201" s="144"/>
      <c r="I201" s="144"/>
      <c r="J201" s="144"/>
      <c r="K201" s="144"/>
      <c r="L201" s="144"/>
    </row>
    <row r="202" spans="2:12" x14ac:dyDescent="0.2">
      <c r="B202" s="144"/>
      <c r="C202" s="144"/>
      <c r="D202" s="144"/>
      <c r="E202" s="144"/>
      <c r="F202" s="144"/>
      <c r="G202" s="144"/>
      <c r="H202" s="144"/>
      <c r="I202" s="144"/>
      <c r="J202" s="144"/>
      <c r="K202" s="144"/>
      <c r="L202" s="144"/>
    </row>
    <row r="203" spans="2:12" x14ac:dyDescent="0.2">
      <c r="B203" s="144"/>
      <c r="C203" s="144"/>
      <c r="D203" s="144"/>
      <c r="E203" s="144"/>
      <c r="F203" s="144"/>
      <c r="G203" s="144"/>
      <c r="H203" s="144"/>
      <c r="I203" s="144"/>
      <c r="J203" s="144"/>
      <c r="K203" s="144"/>
      <c r="L203" s="144"/>
    </row>
    <row r="204" spans="2:12" x14ac:dyDescent="0.2">
      <c r="B204" s="144"/>
      <c r="C204" s="144"/>
      <c r="D204" s="144"/>
      <c r="E204" s="144"/>
      <c r="F204" s="144"/>
      <c r="G204" s="144"/>
      <c r="H204" s="144"/>
      <c r="I204" s="144"/>
      <c r="J204" s="144"/>
      <c r="K204" s="144"/>
      <c r="L204" s="144"/>
    </row>
    <row r="205" spans="2:12" x14ac:dyDescent="0.2">
      <c r="B205" s="144"/>
      <c r="C205" s="144"/>
      <c r="D205" s="144"/>
      <c r="E205" s="144"/>
      <c r="F205" s="144"/>
      <c r="G205" s="144"/>
      <c r="H205" s="144"/>
      <c r="I205" s="144"/>
      <c r="J205" s="144"/>
      <c r="K205" s="144"/>
      <c r="L205" s="144"/>
    </row>
    <row r="211" spans="2:12" x14ac:dyDescent="0.2">
      <c r="B211" s="138" t="s">
        <v>368</v>
      </c>
      <c r="C211" s="138"/>
      <c r="D211" s="138"/>
      <c r="E211" s="138"/>
      <c r="F211" s="138"/>
      <c r="G211" s="138"/>
      <c r="H211" s="138"/>
      <c r="I211" s="138"/>
      <c r="J211" s="138"/>
      <c r="K211" s="138"/>
      <c r="L211" s="138"/>
    </row>
    <row r="212" spans="2:12" x14ac:dyDescent="0.2">
      <c r="B212" s="144"/>
      <c r="C212" s="144"/>
      <c r="D212" s="144"/>
      <c r="E212" s="144"/>
      <c r="F212" s="144"/>
      <c r="G212" s="144"/>
      <c r="H212" s="144"/>
      <c r="I212" s="144"/>
      <c r="J212" s="144"/>
      <c r="K212" s="144"/>
      <c r="L212" s="144"/>
    </row>
    <row r="213" spans="2:12" x14ac:dyDescent="0.2">
      <c r="B213" s="144"/>
      <c r="C213" s="144"/>
      <c r="D213" s="144"/>
      <c r="E213" s="144"/>
      <c r="F213" s="144"/>
      <c r="G213" s="144"/>
      <c r="H213" s="144"/>
      <c r="I213" s="144"/>
      <c r="J213" s="144"/>
      <c r="K213" s="144"/>
      <c r="L213" s="144"/>
    </row>
    <row r="214" spans="2:12" x14ac:dyDescent="0.2">
      <c r="B214" s="144"/>
      <c r="C214" s="144"/>
      <c r="D214" s="144"/>
      <c r="E214" s="144"/>
      <c r="F214" s="144"/>
      <c r="G214" s="144"/>
      <c r="H214" s="144"/>
      <c r="I214" s="144"/>
      <c r="J214" s="144"/>
      <c r="K214" s="144"/>
      <c r="L214" s="144"/>
    </row>
    <row r="215" spans="2:12" x14ac:dyDescent="0.2">
      <c r="B215" s="144"/>
      <c r="C215" s="144"/>
      <c r="D215" s="144"/>
      <c r="E215" s="144"/>
      <c r="F215" s="144"/>
      <c r="G215" s="144"/>
      <c r="H215" s="144"/>
      <c r="I215" s="144"/>
      <c r="J215" s="144"/>
      <c r="K215" s="144"/>
      <c r="L215" s="144"/>
    </row>
    <row r="216" spans="2:12" x14ac:dyDescent="0.2">
      <c r="B216" s="144"/>
      <c r="C216" s="144"/>
      <c r="D216" s="144"/>
      <c r="E216" s="144"/>
      <c r="F216" s="144"/>
      <c r="G216" s="144"/>
      <c r="H216" s="144"/>
      <c r="I216" s="144"/>
      <c r="J216" s="144"/>
      <c r="K216" s="144"/>
      <c r="L216" s="144"/>
    </row>
    <row r="217" spans="2:12" x14ac:dyDescent="0.2">
      <c r="B217" s="144"/>
      <c r="C217" s="144"/>
      <c r="D217" s="144"/>
      <c r="E217" s="144"/>
      <c r="F217" s="144"/>
      <c r="G217" s="144"/>
      <c r="H217" s="144"/>
      <c r="I217" s="144"/>
      <c r="J217" s="144"/>
      <c r="K217" s="144"/>
      <c r="L217" s="144"/>
    </row>
    <row r="226" spans="2:12" x14ac:dyDescent="0.2">
      <c r="B226" s="138" t="s">
        <v>369</v>
      </c>
      <c r="C226" s="138"/>
      <c r="D226" s="138"/>
      <c r="E226" s="138"/>
      <c r="F226" s="138"/>
      <c r="G226" s="138"/>
      <c r="H226" s="138"/>
      <c r="I226" s="138"/>
      <c r="J226" s="138"/>
      <c r="K226" s="138"/>
      <c r="L226" s="138"/>
    </row>
    <row r="227" spans="2:12" x14ac:dyDescent="0.2">
      <c r="B227" s="144"/>
      <c r="C227" s="144"/>
      <c r="D227" s="144"/>
      <c r="E227" s="144"/>
      <c r="F227" s="144"/>
      <c r="G227" s="144"/>
      <c r="H227" s="144"/>
      <c r="I227" s="144"/>
      <c r="J227" s="144"/>
      <c r="K227" s="144"/>
      <c r="L227" s="144"/>
    </row>
    <row r="228" spans="2:12" x14ac:dyDescent="0.2">
      <c r="B228" s="144"/>
      <c r="C228" s="144"/>
      <c r="D228" s="144"/>
      <c r="E228" s="144"/>
      <c r="F228" s="144"/>
      <c r="G228" s="144"/>
      <c r="H228" s="144"/>
      <c r="I228" s="144"/>
      <c r="J228" s="144"/>
      <c r="K228" s="144"/>
      <c r="L228" s="144"/>
    </row>
    <row r="229" spans="2:12" x14ac:dyDescent="0.2">
      <c r="B229" s="144"/>
      <c r="C229" s="144"/>
      <c r="D229" s="144"/>
      <c r="E229" s="144"/>
      <c r="F229" s="144"/>
      <c r="G229" s="144"/>
      <c r="H229" s="144"/>
      <c r="I229" s="144"/>
      <c r="J229" s="144"/>
      <c r="K229" s="144"/>
      <c r="L229" s="144"/>
    </row>
    <row r="230" spans="2:12" x14ac:dyDescent="0.2">
      <c r="B230" s="144"/>
      <c r="C230" s="144"/>
      <c r="D230" s="144"/>
      <c r="E230" s="144"/>
      <c r="F230" s="144"/>
      <c r="G230" s="144"/>
      <c r="H230" s="144"/>
      <c r="I230" s="144"/>
      <c r="J230" s="144"/>
      <c r="K230" s="144"/>
      <c r="L230" s="144"/>
    </row>
    <row r="231" spans="2:12" x14ac:dyDescent="0.2">
      <c r="B231" s="144"/>
      <c r="C231" s="144"/>
      <c r="D231" s="144"/>
      <c r="E231" s="144"/>
      <c r="F231" s="144"/>
      <c r="G231" s="144"/>
      <c r="H231" s="144"/>
      <c r="I231" s="144"/>
      <c r="J231" s="144"/>
      <c r="K231" s="144"/>
      <c r="L231" s="144"/>
    </row>
  </sheetData>
  <mergeCells count="25">
    <mergeCell ref="B147:L147"/>
    <mergeCell ref="B197:L197"/>
    <mergeCell ref="B211:L211"/>
    <mergeCell ref="B226:L226"/>
    <mergeCell ref="B148:L148"/>
    <mergeCell ref="B149:L149"/>
    <mergeCell ref="B156:L156"/>
    <mergeCell ref="B162:L162"/>
    <mergeCell ref="B117:L119"/>
    <mergeCell ref="B143:L146"/>
    <mergeCell ref="B28:L37"/>
    <mergeCell ref="B38:L41"/>
    <mergeCell ref="B42:L47"/>
    <mergeCell ref="B48:L53"/>
    <mergeCell ref="B54:L60"/>
    <mergeCell ref="B61:L66"/>
    <mergeCell ref="B67:L71"/>
    <mergeCell ref="B75:L79"/>
    <mergeCell ref="B96:L98"/>
    <mergeCell ref="C6:K6"/>
    <mergeCell ref="C7:K7"/>
    <mergeCell ref="C8:K8"/>
    <mergeCell ref="C9:K9"/>
    <mergeCell ref="B13:L18"/>
    <mergeCell ref="B21:L27"/>
  </mergeCells>
  <phoneticPr fontId="5" type="noConversion"/>
  <pageMargins left="0.75" right="0.75" top="1" bottom="1" header="0.5" footer="0.5"/>
  <pageSetup paperSize="9"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Settings</vt:lpstr>
      <vt:lpstr>Inventory</vt:lpstr>
      <vt:lpstr>Stock Opening</vt:lpstr>
      <vt:lpstr>Purchase Log</vt:lpstr>
      <vt:lpstr>Stock Count</vt:lpstr>
      <vt:lpstr>Stock Closing</vt:lpstr>
      <vt:lpstr>Weekly Report</vt:lpstr>
      <vt:lpstr>Period Summary</vt:lpstr>
      <vt:lpstr>HELP</vt:lpstr>
      <vt:lpstr>EULA</vt:lpstr>
      <vt:lpstr>category</vt:lpstr>
      <vt:lpstr>food_category</vt:lpstr>
      <vt:lpstr>food_items</vt:lpstr>
      <vt:lpstr>inventory</vt:lpstr>
      <vt:lpstr>Inventory!Print_Area</vt:lpstr>
      <vt:lpstr>'Period Summary'!Print_Area</vt:lpstr>
      <vt:lpstr>'Purchase Log'!Print_Area</vt:lpstr>
      <vt:lpstr>'Stock Closing'!Print_Area</vt:lpstr>
      <vt:lpstr>'Stock Count'!Print_Area</vt:lpstr>
      <vt:lpstr>'Stock Opening'!Print_Area</vt:lpstr>
      <vt:lpstr>'Weekly Report'!Print_Area</vt:lpstr>
      <vt:lpstr>Inventory!Print_Titles</vt:lpstr>
      <vt:lpstr>'Purchase Log'!Print_Titles</vt:lpstr>
      <vt:lpstr>'Stock Closing'!Print_Titles</vt:lpstr>
      <vt:lpstr>'Stock Count'!Print_Titles</vt:lpstr>
      <vt:lpstr>'Stock Opening'!Print_Titles</vt:lpstr>
      <vt:lpstr>'Weekly Report'!Print_Titles</vt:lpstr>
    </vt:vector>
  </TitlesOfParts>
  <Company>Spreadsheet123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Food Stocktake Spreadsheet</dc:title>
  <dc:creator>Spreadsheet123.com</dc:creator>
  <cp:keywords/>
  <dc:description>© 2013 Spreadsheet123 LTD. All rights reserved</dc:description>
  <cp:lastModifiedBy>Alex Bejanishvili</cp:lastModifiedBy>
  <cp:lastPrinted>2013-12-01T19:57:39Z</cp:lastPrinted>
  <dcterms:created xsi:type="dcterms:W3CDTF">2004-04-05T12:59:40Z</dcterms:created>
  <dcterms:modified xsi:type="dcterms:W3CDTF">2017-05-17T18:10:29Z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 2013 Spreadsheet123 LTD</vt:lpwstr>
  </property>
  <property fmtid="{D5CDD505-2E9C-101B-9397-08002B2CF9AE}" pid="3" name="Version">
    <vt:lpwstr>1.0.1</vt:lpwstr>
  </property>
</Properties>
</file>