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haza012\Downloads\EXCEL SPREADSHEET TEMPLATE\FINANCIAL CALCULATOR\"/>
    </mc:Choice>
  </mc:AlternateContent>
  <bookViews>
    <workbookView xWindow="0" yWindow="0" windowWidth="28800" windowHeight="12210"/>
  </bookViews>
  <sheets>
    <sheet name="Affordability" sheetId="7" r:id="rId1"/>
    <sheet name="Help" sheetId="5" r:id="rId2"/>
  </sheets>
  <definedNames>
    <definedName name="_xlnm.Print_Area" localSheetId="0">Affordability!$A$1:$I$51</definedName>
    <definedName name="_xlnm.Print_Area" localSheetId="1">Help!$A:$C</definedName>
    <definedName name="solver_adj" localSheetId="0" hidden="1">Affordability!$D$5,Affordability!$D$31,Affordability!$D$10:$D$15,Affordability!$D$23:$D$27</definedName>
    <definedName name="solver_cvg" localSheetId="0" hidden="1">0.0001</definedName>
    <definedName name="solver_drv" localSheetId="0" hidden="1">2</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Affordability!$E$44</definedName>
    <definedName name="solver_pre" localSheetId="0" hidden="1">0.000001</definedName>
    <definedName name="solver_rbv" localSheetId="0" hidden="1">2</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 name="valuevx">42.314159</definedName>
    <definedName name="vertex42_copyright" hidden="1">"© 2016 Vertex42 LLC"</definedName>
    <definedName name="vertex42_id" hidden="1">"home-affordability.xlsx"</definedName>
    <definedName name="vertex42_title" hidden="1">"Home Affordability Calculator"</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7" l="1"/>
  <c r="D35" i="7" l="1"/>
  <c r="D36" i="7" s="1"/>
  <c r="G18" i="7" l="1"/>
  <c r="G22" i="7" l="1"/>
  <c r="D16" i="7" l="1"/>
  <c r="D18" i="7" s="1"/>
  <c r="G21" i="7" l="1"/>
  <c r="G20" i="7"/>
  <c r="G19" i="7"/>
  <c r="D20" i="7" l="1"/>
  <c r="D28" i="7" s="1"/>
  <c r="D38" i="7" l="1"/>
  <c r="E32" i="7" l="1"/>
  <c r="D43" i="7"/>
  <c r="E33" i="7"/>
  <c r="E5" i="7"/>
  <c r="E34" i="7"/>
  <c r="E31" i="7"/>
  <c r="E26" i="7"/>
  <c r="E11" i="7"/>
  <c r="E23" i="7"/>
  <c r="E15" i="7"/>
  <c r="E6" i="7"/>
  <c r="E13" i="7"/>
  <c r="E25" i="7"/>
  <c r="E24" i="7"/>
  <c r="E10" i="7"/>
  <c r="E17" i="7"/>
  <c r="E27" i="7"/>
  <c r="E14" i="7"/>
  <c r="E12" i="7"/>
  <c r="G17" i="7"/>
  <c r="F11" i="7" s="1"/>
  <c r="D44" i="7" l="1"/>
  <c r="D45" i="7" s="1"/>
  <c r="F31" i="7" s="1"/>
  <c r="F25" i="7"/>
  <c r="D46" i="7" l="1"/>
  <c r="D51" i="7" s="1"/>
  <c r="F28" i="7"/>
  <c r="E44" i="7" l="1"/>
  <c r="F43" i="7" s="1"/>
  <c r="E45" i="7"/>
  <c r="F5" i="7"/>
</calcChain>
</file>

<file path=xl/sharedStrings.xml><?xml version="1.0" encoding="utf-8"?>
<sst xmlns="http://schemas.openxmlformats.org/spreadsheetml/2006/main" count="86" uniqueCount="79">
  <si>
    <t>Income</t>
  </si>
  <si>
    <t>HELP</t>
  </si>
  <si>
    <t>Instructions</t>
  </si>
  <si>
    <t>Home Affordability Calculator</t>
  </si>
  <si>
    <t>Depreciation</t>
  </si>
  <si>
    <t>Monthly Debts</t>
  </si>
  <si>
    <t>Car Loans</t>
  </si>
  <si>
    <t>Credit-Card Minimums</t>
  </si>
  <si>
    <t>Student Loans</t>
  </si>
  <si>
    <t>Other Loans</t>
  </si>
  <si>
    <t>Maximum Housing Expense %</t>
  </si>
  <si>
    <t>HOA Fees</t>
  </si>
  <si>
    <t>Property Tax (Monthly)</t>
  </si>
  <si>
    <t>PMI (private mortgage insurance)</t>
  </si>
  <si>
    <t>Financing</t>
  </si>
  <si>
    <t>Term of Mortgage (years)</t>
  </si>
  <si>
    <t>Annual Interest Rate</t>
  </si>
  <si>
    <t>Years to Depreciate</t>
  </si>
  <si>
    <t>Annual Depreciation (straight-line)</t>
  </si>
  <si>
    <t>Down Payment</t>
  </si>
  <si>
    <t>Maximum Debt-to-Income Ratio</t>
  </si>
  <si>
    <t>Property Tax</t>
  </si>
  <si>
    <t>PI Payment</t>
  </si>
  <si>
    <t>HOA</t>
  </si>
  <si>
    <t>PMI</t>
  </si>
  <si>
    <t>Insurance</t>
  </si>
  <si>
    <t xml:space="preserve"> / month</t>
  </si>
  <si>
    <t>Home Owners Insurance (Monthly)</t>
  </si>
  <si>
    <t>Child Support &amp; Other Obligations</t>
  </si>
  <si>
    <t>Other Mortgages</t>
  </si>
  <si>
    <t>Other</t>
  </si>
  <si>
    <t>Other (Utilities, Repairs, etc.)</t>
  </si>
  <si>
    <t>Monthly Housing Expenses</t>
  </si>
  <si>
    <t>Gross Annual Income (before tax)</t>
  </si>
  <si>
    <t>DTI</t>
  </si>
  <si>
    <t>Available Funds</t>
  </si>
  <si>
    <t>Closing Costs</t>
  </si>
  <si>
    <t>Loan Amount</t>
  </si>
  <si>
    <t>Minimum Down Payment</t>
  </si>
  <si>
    <t>(M1) Max Monthly Payment Based on Income</t>
  </si>
  <si>
    <t>(M2) Max Monthly Payment Based on DTI</t>
  </si>
  <si>
    <r>
      <t xml:space="preserve">Maximum Monthly Payment </t>
    </r>
    <r>
      <rPr>
        <sz val="11"/>
        <color theme="1"/>
        <rFont val="Arial"/>
        <family val="2"/>
        <scheme val="minor"/>
      </rPr>
      <t>(lower of M1,M2)</t>
    </r>
  </si>
  <si>
    <r>
      <t xml:space="preserve">Maximum PI Payment </t>
    </r>
    <r>
      <rPr>
        <sz val="11"/>
        <color theme="1"/>
        <rFont val="Arial"/>
        <family val="2"/>
        <scheme val="minor"/>
      </rPr>
      <t>(lower of M3,M4)</t>
    </r>
  </si>
  <si>
    <t>(M3) Max PI Payment Based on Expenses</t>
  </si>
  <si>
    <t>(M4) Max PI Payment Based on Funds</t>
  </si>
  <si>
    <t>Est. Closing Costs</t>
  </si>
  <si>
    <r>
      <t>"</t>
    </r>
    <r>
      <rPr>
        <sz val="11"/>
        <color rgb="FFFF0000"/>
        <rFont val="Arial"/>
        <family val="2"/>
        <scheme val="minor"/>
      </rPr>
      <t>◄</t>
    </r>
    <r>
      <rPr>
        <sz val="11"/>
        <color theme="4" tint="-0.249977111117893"/>
        <rFont val="Arial"/>
        <family val="2"/>
        <scheme val="minor"/>
      </rPr>
      <t>" points to limiting factors</t>
    </r>
  </si>
  <si>
    <t>Loan Amount Based on Max PI Payment</t>
  </si>
  <si>
    <t>See the Help worksheet for instructions and disclaimer.</t>
  </si>
  <si>
    <t>Some of the main factors to consider when estimating home affordability are your monthly income, down payment and closing costs, monthly expenses, your credit score and amount of debt you owe, other savings goals, housing market, income stability, and ease of mobility.</t>
  </si>
  <si>
    <t>Warning: People commonly use calculators like this to purchase the largest house they can, but that is often a big mistake. This calculator should only be used for educational purposes and definitely NOT as financial advice.</t>
  </si>
  <si>
    <t>If your annual income is complicated, you can look at your previous tax return and enter your adjusted gross income as your income. This may not be exactly what your lender uses.</t>
  </si>
  <si>
    <t>28/36 Rule</t>
  </si>
  <si>
    <t>Many lenders use the 28/36 rule to determine a couple maximums. The first is that the maximum housing payment cannot be greater than 28% of your monthly income. The second is that the debt-to-income ratio cannot be greater than 36%.</t>
  </si>
  <si>
    <t>The debt-to-income ratio is calculated as Total Monthly Debt / Gross Monthly Income.</t>
  </si>
  <si>
    <t>Enter the monthly property tax. You may need to iterate on this value, because the tax depends on the home value. You can look up the property tax payments for specific homes online.</t>
  </si>
  <si>
    <t>Private mortgage insurance is usually required if the down payments is less than 20%, and the cost may be about 0.5% to 1% of the loan amount per year.</t>
  </si>
  <si>
    <t>HOA fees are usually a set monthly payment and they vary depending on the neighborhood.</t>
  </si>
  <si>
    <t>Other Fees</t>
  </si>
  <si>
    <t>Include estimates of the monthly costs associated with home ownership, such as utilities, repairs, maintenance, etc.</t>
  </si>
  <si>
    <t>Fixed Closing Costs</t>
  </si>
  <si>
    <t>When buying a property, you need funds to cover both the closing costs as well as the down payment.</t>
  </si>
  <si>
    <t>Minimum Down</t>
  </si>
  <si>
    <r>
      <rPr>
        <i/>
        <sz val="11"/>
        <color theme="1"/>
        <rFont val="Arial"/>
        <family val="2"/>
      </rPr>
      <t>A note about worksheet protection:</t>
    </r>
    <r>
      <rPr>
        <sz val="11"/>
        <color theme="1"/>
        <rFont val="Arial"/>
        <family val="2"/>
      </rPr>
      <t xml:space="preserve"> The Affordability worksheet is protected to help you avoid accidentally entering a value over the top of a formula. You can go to Review &gt; Unprotect Sheet if you feel confident that the changes you will make won't mess stuff up.</t>
    </r>
  </si>
  <si>
    <t>Current Monthly Debts</t>
  </si>
  <si>
    <t>PITI vs. PI Payments</t>
  </si>
  <si>
    <t>When referring to a mortgage payment, PITI stands for Principal + Interest + Taxes + Insurance and PI is therefore just the Principal + Interest portion. That is important because the Loan Amount is calculated only from the PI portion. The institution that services your mortgage will hold the tax and insurance portion of your payment in escrow and pay these bills for you.</t>
  </si>
  <si>
    <t>If you choose to set the minimum down payment to less than 20%, you will likely have to pay PMI. This calculator doesn't handle the case where you get a secondary loan instead of making a down payment. In that case the interest rate for the secondary loan would be higher, so if you want a really rough estimate, you could try setting the minimum down payment % to zero and entering an interest rate somewhere between the rates for the primary and secondary loans.</t>
  </si>
  <si>
    <t>Maximum Home Price</t>
  </si>
  <si>
    <t>Maximum Home Price Based on Funds</t>
  </si>
  <si>
    <t>Estimated Home Price</t>
  </si>
  <si>
    <t>% of Home Price Depreciable</t>
  </si>
  <si>
    <t>Variable Closing Costs (based on price)</t>
  </si>
  <si>
    <t>Closing costs can vary a lot, so find out what the costs will be from your real estate agent. Some closing costs my be fixed, while other closing costs are calculated as a percentage of the home price. If you know these values, you can enter them.</t>
  </si>
  <si>
    <t>Homeowner's insurance also depends on the home price, so make sure to adjust this value after you calculate the home price.</t>
  </si>
  <si>
    <t>Total Estimated Closing Costs</t>
  </si>
  <si>
    <t>Down Payment Based on Available Funds</t>
  </si>
  <si>
    <t>For a detailed explanation of how the calculator works, return to the page listed above.</t>
  </si>
  <si>
    <t>This calculator does NOT consider all these factors. Like most online mortgage affordability calculators, it is based mostly on your income, debt-to-income ratio, available funds, and estimates of common housing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</si>
</sst>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3" formatCode="_(* #,##0.00_);_(* \(#,##0.00\);_(* &quot;-&quot;??_);_(@_)"/>
    <numFmt numFmtId="164" formatCode="_([$$-409]* #,##0.00_);_([$$-409]* \(#,##0.00\);_([$$-409]* &quot;-&quot;??_);_(@_)"/>
    <numFmt numFmtId="165" formatCode="0.0%"/>
    <numFmt numFmtId="166" formatCode="0.000%"/>
    <numFmt numFmtId="167" formatCode="_(* #,##0.0_);_(* \(#,##0.0\);_(* &quot;-&quot;??_);_(@_)"/>
    <numFmt numFmtId="168" formatCode="&quot;$&quot;#,##0"/>
    <numFmt numFmtId="169" formatCode="_(* #,##0_);_(* \(#,##0\);_(* &quot;-&quot;??_);_(@_)"/>
  </numFmts>
  <fonts count="32" x14ac:knownFonts="1">
    <font>
      <sz val="11"/>
      <color theme="1"/>
      <name val="Arial"/>
      <family val="2"/>
      <scheme val="minor"/>
    </font>
    <font>
      <sz val="11"/>
      <color theme="1"/>
      <name val="Arial"/>
      <family val="2"/>
    </font>
    <font>
      <sz val="11"/>
      <color theme="4" tint="-0.249977111117893"/>
      <name val="Arial"/>
      <family val="2"/>
    </font>
    <font>
      <sz val="11"/>
      <color theme="0"/>
      <name val="Arial"/>
      <family val="2"/>
    </font>
    <font>
      <u/>
      <sz val="11"/>
      <color indexed="12"/>
      <name val="Arial"/>
      <family val="2"/>
    </font>
    <font>
      <b/>
      <sz val="11"/>
      <color theme="1"/>
      <name val="Arial"/>
      <family val="2"/>
    </font>
    <font>
      <sz val="9"/>
      <color theme="0" tint="-0.499984740745262"/>
      <name val="Arial"/>
      <family val="2"/>
    </font>
    <font>
      <b/>
      <sz val="11"/>
      <color theme="1"/>
      <name val="Arial"/>
      <family val="2"/>
      <scheme val="minor"/>
    </font>
    <font>
      <sz val="24"/>
      <color theme="4"/>
      <name val="Arial"/>
      <family val="2"/>
      <scheme val="major"/>
    </font>
    <font>
      <sz val="11"/>
      <color theme="4"/>
      <name val="Arial"/>
      <family val="2"/>
      <scheme val="minor"/>
    </font>
    <font>
      <b/>
      <sz val="12"/>
      <color theme="4" tint="-0.249977111117893"/>
      <name val="Arial"/>
      <family val="2"/>
    </font>
    <font>
      <b/>
      <sz val="12"/>
      <color theme="0" tint="-0.499984740745262"/>
      <name val="Arial"/>
      <family val="2"/>
    </font>
    <font>
      <b/>
      <sz val="20"/>
      <color theme="4" tint="-0.249977111117893"/>
      <name val="Arial"/>
      <family val="2"/>
      <scheme val="minor"/>
    </font>
    <font>
      <sz val="10"/>
      <color theme="1" tint="0.499984740745262"/>
      <name val="Arial"/>
      <family val="2"/>
      <scheme val="minor"/>
    </font>
    <font>
      <i/>
      <sz val="9"/>
      <color rgb="FFFF0000"/>
      <name val="Arial"/>
      <family val="2"/>
      <scheme val="minor"/>
    </font>
    <font>
      <b/>
      <sz val="11"/>
      <color theme="0"/>
      <name val="Arial"/>
      <family val="2"/>
    </font>
    <font>
      <sz val="11"/>
      <color theme="1"/>
      <name val="Arial"/>
      <family val="2"/>
      <scheme val="minor"/>
    </font>
    <font>
      <sz val="11"/>
      <color rgb="FFFF0000"/>
      <name val="Arial"/>
      <family val="2"/>
      <scheme val="minor"/>
    </font>
    <font>
      <b/>
      <sz val="12"/>
      <color theme="4" tint="0.79998168889431442"/>
      <name val="Arial"/>
      <family val="2"/>
      <scheme val="major"/>
    </font>
    <font>
      <b/>
      <sz val="11"/>
      <color theme="4" tint="-0.249977111117893"/>
      <name val="Arial"/>
      <family val="2"/>
    </font>
    <font>
      <sz val="11"/>
      <name val="Arial"/>
      <family val="2"/>
      <scheme val="minor"/>
    </font>
    <font>
      <sz val="11"/>
      <color theme="4" tint="-0.249977111117893"/>
      <name val="Arial"/>
      <family val="2"/>
      <scheme val="minor"/>
    </font>
    <font>
      <sz val="18"/>
      <color theme="4" tint="-0.249977111117893"/>
      <name val="Arial"/>
      <family val="2"/>
      <scheme val="minor"/>
    </font>
    <font>
      <sz val="8"/>
      <color theme="4" tint="-0.249977111117893"/>
      <name val="Arial"/>
      <family val="2"/>
      <scheme val="minor"/>
    </font>
    <font>
      <i/>
      <sz val="11"/>
      <color theme="1"/>
      <name val="Arial"/>
      <family val="2"/>
    </font>
    <font>
      <b/>
      <i/>
      <sz val="11"/>
      <color theme="1"/>
      <name val="Arial"/>
      <family val="2"/>
    </font>
    <font>
      <u/>
      <sz val="10"/>
      <color rgb="FF0000FF"/>
      <name val="Arial"/>
      <family val="2"/>
    </font>
    <font>
      <b/>
      <sz val="18"/>
      <color theme="0"/>
      <name val="Arial"/>
      <family val="2"/>
    </font>
    <font>
      <sz val="10"/>
      <name val="Trebuchet MS"/>
      <family val="2"/>
    </font>
    <font>
      <b/>
      <sz val="12"/>
      <color rgb="FF234372"/>
      <name val="Arial"/>
      <family val="2"/>
    </font>
    <font>
      <sz val="12"/>
      <color rgb="FF234372"/>
      <name val="Arial"/>
      <family val="2"/>
    </font>
    <font>
      <sz val="14"/>
      <color rgb="FF234372"/>
      <name val="Arial"/>
      <family val="2"/>
    </font>
  </fonts>
  <fills count="13">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9"/>
        <bgColor indexed="64"/>
      </patternFill>
    </fill>
    <fill>
      <patternFill patternType="solid">
        <fgColor rgb="FF3464AB"/>
        <bgColor indexed="64"/>
      </patternFill>
    </fill>
    <fill>
      <patternFill patternType="solid">
        <fgColor rgb="FFDEE8F5"/>
        <bgColor indexed="64"/>
      </patternFill>
    </fill>
  </fills>
  <borders count="6">
    <border>
      <left/>
      <right/>
      <top/>
      <bottom/>
      <diagonal/>
    </border>
    <border>
      <left/>
      <right/>
      <top/>
      <bottom style="thick">
        <color theme="4" tint="0.7999816888943144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diagonal/>
    </border>
    <border>
      <left/>
      <right/>
      <top/>
      <bottom style="thin">
        <color rgb="FF3464AB"/>
      </bottom>
      <diagonal/>
    </border>
  </borders>
  <cellStyleXfs count="4">
    <xf numFmtId="0" fontId="0" fillId="0" borderId="0"/>
    <xf numFmtId="9" fontId="16" fillId="0" borderId="0" applyFont="0" applyFill="0" applyBorder="0" applyAlignment="0" applyProtection="0"/>
    <xf numFmtId="0" fontId="26" fillId="0" borderId="0" applyNumberFormat="0" applyFill="0" applyBorder="0" applyAlignment="0" applyProtection="0"/>
    <xf numFmtId="0" fontId="28" fillId="0" borderId="0"/>
  </cellStyleXfs>
  <cellXfs count="66">
    <xf numFmtId="0" fontId="0" fillId="0" borderId="0" xfId="0"/>
    <xf numFmtId="0" fontId="1" fillId="0" borderId="0" xfId="0" applyFont="1"/>
    <xf numFmtId="0" fontId="1" fillId="5" borderId="0" xfId="0" applyFont="1" applyFill="1" applyAlignment="1">
      <alignment vertical="center"/>
    </xf>
    <xf numFmtId="0" fontId="2" fillId="5" borderId="0" xfId="0" applyFont="1" applyFill="1" applyAlignment="1">
      <alignment horizontal="right" vertical="center" indent="1"/>
    </xf>
    <xf numFmtId="0" fontId="1" fillId="0" borderId="0" xfId="0" applyFont="1" applyAlignment="1">
      <alignment wrapText="1"/>
    </xf>
    <xf numFmtId="0" fontId="6" fillId="0" borderId="0" xfId="0" applyNumberFormat="1" applyFont="1" applyAlignment="1">
      <alignment horizontal="right" vertical="center"/>
    </xf>
    <xf numFmtId="0" fontId="1" fillId="0" borderId="0" xfId="0" applyFont="1" applyAlignment="1">
      <alignment vertical="top"/>
    </xf>
    <xf numFmtId="0" fontId="1" fillId="0" borderId="0" xfId="0" applyFont="1" applyAlignment="1">
      <alignment horizontal="right" vertical="top"/>
    </xf>
    <xf numFmtId="0" fontId="0" fillId="0" borderId="0" xfId="0" applyBorder="1"/>
    <xf numFmtId="0" fontId="8" fillId="0" borderId="0" xfId="0" applyFont="1" applyFill="1" applyBorder="1" applyAlignment="1">
      <alignment horizontal="left" vertical="center"/>
    </xf>
    <xf numFmtId="0" fontId="0" fillId="5" borderId="0" xfId="0" applyFill="1"/>
    <xf numFmtId="0" fontId="3" fillId="5" borderId="0" xfId="0" applyFont="1" applyFill="1" applyBorder="1" applyAlignment="1">
      <alignment vertical="center"/>
    </xf>
    <xf numFmtId="0" fontId="0" fillId="0" borderId="0" xfId="0" applyFill="1"/>
    <xf numFmtId="0" fontId="14" fillId="0" borderId="0" xfId="0" applyFont="1" applyBorder="1" applyAlignment="1">
      <alignment horizontal="left" vertical="center"/>
    </xf>
    <xf numFmtId="43" fontId="15" fillId="2" borderId="1" xfId="0" applyNumberFormat="1" applyFont="1" applyFill="1" applyBorder="1" applyAlignment="1">
      <alignment horizontal="right" vertical="center" indent="1"/>
    </xf>
    <xf numFmtId="43" fontId="15" fillId="4" borderId="1" xfId="0" applyNumberFormat="1" applyFont="1" applyFill="1" applyBorder="1" applyAlignment="1">
      <alignment horizontal="right" vertical="center" indent="1"/>
    </xf>
    <xf numFmtId="43" fontId="15" fillId="8" borderId="1" xfId="0" applyNumberFormat="1" applyFont="1" applyFill="1" applyBorder="1" applyAlignment="1">
      <alignment horizontal="right" vertical="center" indent="1"/>
    </xf>
    <xf numFmtId="43" fontId="15" fillId="9" borderId="1" xfId="0" applyNumberFormat="1" applyFont="1" applyFill="1" applyBorder="1" applyAlignment="1">
      <alignment horizontal="right" vertical="center" indent="1"/>
    </xf>
    <xf numFmtId="43" fontId="15" fillId="7" borderId="1" xfId="0" applyNumberFormat="1" applyFont="1" applyFill="1" applyBorder="1" applyAlignment="1">
      <alignment horizontal="right" vertical="center" indent="1"/>
    </xf>
    <xf numFmtId="43" fontId="15" fillId="10" borderId="1" xfId="0" applyNumberFormat="1" applyFont="1" applyFill="1" applyBorder="1" applyAlignment="1">
      <alignment horizontal="right" vertical="center" indent="1"/>
    </xf>
    <xf numFmtId="0" fontId="5" fillId="0" borderId="0" xfId="0" applyFont="1" applyAlignment="1">
      <alignment wrapText="1"/>
    </xf>
    <xf numFmtId="0" fontId="5" fillId="0" borderId="0" xfId="0" applyFont="1" applyAlignment="1">
      <alignment horizontal="right" vertical="top"/>
    </xf>
    <xf numFmtId="43" fontId="2" fillId="3" borderId="0" xfId="0" applyNumberFormat="1" applyFont="1" applyFill="1" applyBorder="1" applyAlignment="1">
      <alignment horizontal="right" vertical="center"/>
    </xf>
    <xf numFmtId="43" fontId="0" fillId="0" borderId="0" xfId="0" applyNumberFormat="1"/>
    <xf numFmtId="0" fontId="17" fillId="0" borderId="0" xfId="0" applyFont="1"/>
    <xf numFmtId="0" fontId="0" fillId="0" borderId="0" xfId="0" applyAlignment="1">
      <alignment vertical="center"/>
    </xf>
    <xf numFmtId="0" fontId="0" fillId="0" borderId="0" xfId="0" applyFont="1" applyAlignment="1">
      <alignment vertical="center"/>
    </xf>
    <xf numFmtId="0" fontId="7" fillId="0" borderId="0" xfId="0" applyFont="1" applyAlignment="1">
      <alignment vertical="center"/>
    </xf>
    <xf numFmtId="164" fontId="7" fillId="0" borderId="0" xfId="0" applyNumberFormat="1" applyFont="1" applyAlignment="1">
      <alignment horizontal="right" vertical="center"/>
    </xf>
    <xf numFmtId="0" fontId="0" fillId="0" borderId="0" xfId="0" applyAlignment="1">
      <alignment horizontal="right" vertical="center"/>
    </xf>
    <xf numFmtId="0" fontId="17" fillId="0" borderId="0" xfId="0" applyFont="1" applyAlignment="1">
      <alignment vertical="center"/>
    </xf>
    <xf numFmtId="165" fontId="23" fillId="0" borderId="0" xfId="1" applyNumberFormat="1" applyFont="1" applyAlignment="1">
      <alignment horizontal="center" vertical="center"/>
    </xf>
    <xf numFmtId="0" fontId="0" fillId="0" borderId="0" xfId="0" applyFont="1" applyAlignment="1">
      <alignment horizontal="right" vertical="center"/>
    </xf>
    <xf numFmtId="164" fontId="20" fillId="0" borderId="3" xfId="0" applyNumberFormat="1" applyFont="1" applyBorder="1" applyAlignment="1">
      <alignment horizontal="right" vertical="center"/>
    </xf>
    <xf numFmtId="43" fontId="19" fillId="3" borderId="2" xfId="0" applyNumberFormat="1" applyFont="1" applyFill="1" applyBorder="1" applyAlignment="1" applyProtection="1">
      <alignment horizontal="right" vertical="center"/>
      <protection locked="0"/>
    </xf>
    <xf numFmtId="43" fontId="2" fillId="3" borderId="2" xfId="0" applyNumberFormat="1" applyFont="1" applyFill="1" applyBorder="1" applyAlignment="1" applyProtection="1">
      <alignment horizontal="right" vertical="center"/>
      <protection locked="0"/>
    </xf>
    <xf numFmtId="43" fontId="2" fillId="3" borderId="4" xfId="0" applyNumberFormat="1" applyFont="1" applyFill="1" applyBorder="1" applyAlignment="1" applyProtection="1">
      <alignment horizontal="right" vertical="center"/>
      <protection locked="0"/>
    </xf>
    <xf numFmtId="166" fontId="21" fillId="0" borderId="2" xfId="0" applyNumberFormat="1" applyFont="1" applyBorder="1" applyAlignment="1" applyProtection="1">
      <alignment horizontal="right" vertical="center"/>
      <protection locked="0"/>
    </xf>
    <xf numFmtId="165" fontId="9" fillId="0" borderId="2" xfId="0" applyNumberFormat="1" applyFont="1" applyBorder="1" applyAlignment="1" applyProtection="1">
      <alignment horizontal="right" vertical="center"/>
      <protection locked="0"/>
    </xf>
    <xf numFmtId="167" fontId="2" fillId="3" borderId="2" xfId="0" applyNumberFormat="1" applyFont="1" applyFill="1" applyBorder="1" applyAlignment="1" applyProtection="1">
      <alignment horizontal="right" vertical="center"/>
      <protection locked="0"/>
    </xf>
    <xf numFmtId="8" fontId="0" fillId="0" borderId="0" xfId="0" applyNumberFormat="1" applyAlignment="1">
      <alignment vertical="center"/>
    </xf>
    <xf numFmtId="43" fontId="0" fillId="0" borderId="0" xfId="0" applyNumberFormat="1" applyAlignment="1">
      <alignment vertical="center"/>
    </xf>
    <xf numFmtId="0" fontId="1" fillId="0" borderId="0" xfId="0" applyFont="1" applyBorder="1" applyAlignment="1">
      <alignment wrapText="1"/>
    </xf>
    <xf numFmtId="0" fontId="1" fillId="0" borderId="0" xfId="0" applyFont="1" applyBorder="1"/>
    <xf numFmtId="0" fontId="1" fillId="0" borderId="0" xfId="0" applyFont="1" applyBorder="1" applyAlignment="1">
      <alignment vertical="top" wrapText="1"/>
    </xf>
    <xf numFmtId="10" fontId="21" fillId="0" borderId="2" xfId="0" applyNumberFormat="1" applyFont="1" applyBorder="1" applyAlignment="1" applyProtection="1">
      <alignment horizontal="right" vertical="center"/>
      <protection locked="0"/>
    </xf>
    <xf numFmtId="9" fontId="21" fillId="0" borderId="2" xfId="0" applyNumberFormat="1" applyFont="1" applyBorder="1" applyAlignment="1" applyProtection="1">
      <alignment horizontal="right" vertical="center"/>
      <protection locked="0"/>
    </xf>
    <xf numFmtId="169" fontId="2" fillId="3" borderId="2" xfId="0" applyNumberFormat="1" applyFont="1" applyFill="1" applyBorder="1" applyAlignment="1" applyProtection="1">
      <alignment horizontal="right" vertical="center"/>
      <protection locked="0"/>
    </xf>
    <xf numFmtId="0" fontId="5" fillId="0" borderId="0" xfId="0" applyFont="1" applyAlignment="1">
      <alignment horizontal="right" vertical="top" wrapText="1" indent="1"/>
    </xf>
    <xf numFmtId="0" fontId="5" fillId="0" borderId="0" xfId="0" applyFont="1" applyBorder="1" applyAlignment="1">
      <alignment horizontal="right" vertical="top" wrapText="1" indent="1"/>
    </xf>
    <xf numFmtId="0" fontId="4" fillId="0" borderId="0" xfId="0" applyFont="1" applyBorder="1" applyAlignment="1" applyProtection="1">
      <alignment horizontal="left" vertical="center"/>
    </xf>
    <xf numFmtId="0" fontId="25" fillId="0" borderId="0" xfId="0" applyFont="1" applyAlignment="1">
      <alignment wrapText="1"/>
    </xf>
    <xf numFmtId="168" fontId="0" fillId="0" borderId="0" xfId="0" applyNumberFormat="1"/>
    <xf numFmtId="0" fontId="27" fillId="11" borderId="5" xfId="3" applyFont="1" applyFill="1" applyBorder="1" applyAlignment="1">
      <alignment horizontal="left" vertical="center"/>
    </xf>
    <xf numFmtId="0" fontId="29" fillId="12" borderId="0" xfId="3" applyFont="1" applyFill="1" applyAlignment="1">
      <alignment vertical="center"/>
    </xf>
    <xf numFmtId="0" fontId="30" fillId="12" borderId="0" xfId="3" applyFont="1" applyFill="1" applyAlignment="1">
      <alignment vertical="center"/>
    </xf>
    <xf numFmtId="0" fontId="31" fillId="12" borderId="0" xfId="3" applyFont="1" applyFill="1" applyAlignment="1">
      <alignment vertical="center"/>
    </xf>
    <xf numFmtId="0" fontId="13" fillId="0" borderId="0" xfId="0" applyFont="1" applyAlignment="1">
      <alignment horizontal="center"/>
    </xf>
    <xf numFmtId="0" fontId="0" fillId="6" borderId="0" xfId="0" applyFill="1" applyAlignment="1">
      <alignment horizontal="center"/>
    </xf>
    <xf numFmtId="0" fontId="7" fillId="6" borderId="0" xfId="0" applyFont="1" applyFill="1" applyAlignment="1">
      <alignment horizontal="center"/>
    </xf>
    <xf numFmtId="0" fontId="18" fillId="2" borderId="0" xfId="0" applyFont="1" applyFill="1" applyBorder="1" applyAlignment="1">
      <alignment horizontal="center" vertical="center"/>
    </xf>
    <xf numFmtId="0" fontId="21" fillId="0" borderId="0" xfId="0" applyFont="1" applyAlignment="1">
      <alignment horizontal="center"/>
    </xf>
    <xf numFmtId="168" fontId="22" fillId="5" borderId="0" xfId="0" applyNumberFormat="1" applyFont="1" applyFill="1" applyAlignment="1">
      <alignment horizontal="center" vertical="center"/>
    </xf>
    <xf numFmtId="168" fontId="10" fillId="5" borderId="0" xfId="0" applyNumberFormat="1" applyFont="1" applyFill="1" applyAlignment="1">
      <alignment horizontal="center"/>
    </xf>
    <xf numFmtId="168" fontId="11" fillId="5" borderId="0" xfId="0" applyNumberFormat="1" applyFont="1" applyFill="1" applyAlignment="1">
      <alignment horizontal="center"/>
    </xf>
    <xf numFmtId="6" fontId="12" fillId="6" borderId="0" xfId="0" applyNumberFormat="1" applyFont="1" applyFill="1" applyAlignment="1">
      <alignment horizontal="center" vertical="center"/>
    </xf>
  </cellXfs>
  <cellStyles count="4">
    <cellStyle name="Hyperlink" xfId="2" builtinId="8" customBuiltin="1"/>
    <cellStyle name="Normal" xfId="0" builtinId="0"/>
    <cellStyle name="Normal 2" xfId="3"/>
    <cellStyle name="Percent" xfId="1"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04108969137478"/>
          <c:y val="2.1276595744680851E-2"/>
          <c:w val="0.76241379310344826"/>
          <c:h val="0.9408510638297872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27-4D1B-BE2F-6529CC2EC4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27-4D1B-BE2F-6529CC2EC4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27-4D1B-BE2F-6529CC2EC4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27-4D1B-BE2F-6529CC2EC4B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EE-4977-972D-394154C3891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722-417C-BEC2-CBB8B38FCDF4}"/>
              </c:ext>
            </c:extLst>
          </c:dPt>
          <c:cat>
            <c:strRef>
              <c:f>Affordability!$F$17:$F$22</c:f>
              <c:strCache>
                <c:ptCount val="6"/>
                <c:pt idx="0">
                  <c:v>PI Payment</c:v>
                </c:pt>
                <c:pt idx="1">
                  <c:v>Property Tax</c:v>
                </c:pt>
                <c:pt idx="2">
                  <c:v>Insurance</c:v>
                </c:pt>
                <c:pt idx="3">
                  <c:v>PMI</c:v>
                </c:pt>
                <c:pt idx="4">
                  <c:v>HOA</c:v>
                </c:pt>
                <c:pt idx="5">
                  <c:v>Other</c:v>
                </c:pt>
              </c:strCache>
            </c:strRef>
          </c:cat>
          <c:val>
            <c:numRef>
              <c:f>Affordability!$G$17:$G$22</c:f>
              <c:numCache>
                <c:formatCode>_(* #,##0.00_);_(* \(#,##0.00\);_(* "-"??_);_(@_)</c:formatCode>
                <c:ptCount val="6"/>
                <c:pt idx="0">
                  <c:v>565</c:v>
                </c:pt>
                <c:pt idx="1">
                  <c:v>350</c:v>
                </c:pt>
                <c:pt idx="2">
                  <c:v>75</c:v>
                </c:pt>
                <c:pt idx="3">
                  <c:v>0</c:v>
                </c:pt>
                <c:pt idx="4">
                  <c:v>50</c:v>
                </c:pt>
                <c:pt idx="5">
                  <c:v>0</c:v>
                </c:pt>
              </c:numCache>
            </c:numRef>
          </c:val>
          <c:extLst>
            <c:ext xmlns:c16="http://schemas.microsoft.com/office/drawing/2014/chart" uri="{C3380CC4-5D6E-409C-BE32-E72D297353CC}">
              <c16:uniqueId val="{00000008-8C27-4D1B-BE2F-6529CC2EC4BD}"/>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161925</xdr:colOff>
      <xdr:row>6</xdr:row>
      <xdr:rowOff>95249</xdr:rowOff>
    </xdr:from>
    <xdr:to>
      <xdr:col>7</xdr:col>
      <xdr:colOff>142875</xdr:colOff>
      <xdr:row>15</xdr:row>
      <xdr:rowOff>66674</xdr:rowOff>
    </xdr:to>
    <xdr:graphicFrame macro="">
      <xdr:nvGraphicFramePr>
        <xdr:cNvPr id="2" name="Chart 1">
          <a:extLst>
            <a:ext uri="{FF2B5EF4-FFF2-40B4-BE49-F238E27FC236}">
              <a16:creationId xmlns:a16="http://schemas.microsoft.com/office/drawing/2014/main" id="{898E70A3-3C80-434E-9CF1-84A9D6E38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Vertex42 - Calendar Blue">
      <a:dk1>
        <a:sysClr val="windowText" lastClr="000000"/>
      </a:dk1>
      <a:lt1>
        <a:sysClr val="window" lastClr="FFFFFF"/>
      </a:lt1>
      <a:dk2>
        <a:srgbClr val="2B4575"/>
      </a:dk2>
      <a:lt2>
        <a:srgbClr val="F7F2E9"/>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1"/>
  <sheetViews>
    <sheetView showGridLines="0" tabSelected="1" workbookViewId="0">
      <selection activeCell="J40" sqref="J40"/>
    </sheetView>
  </sheetViews>
  <sheetFormatPr defaultRowHeight="14.25" x14ac:dyDescent="0.2"/>
  <cols>
    <col min="1" max="1" width="1.625" customWidth="1"/>
    <col min="2" max="2" width="31.25" customWidth="1"/>
    <col min="3" max="3" width="9.75" customWidth="1"/>
    <col min="4" max="4" width="15.875" customWidth="1"/>
    <col min="5" max="5" width="4.875" customWidth="1"/>
    <col min="6" max="6" width="15.875" customWidth="1"/>
    <col min="7" max="7" width="11.5" customWidth="1"/>
    <col min="8" max="8" width="4.375" customWidth="1"/>
    <col min="9" max="9" width="1.625" customWidth="1"/>
    <col min="12" max="12" width="11.625" customWidth="1"/>
  </cols>
  <sheetData>
    <row r="1" spans="1:8" ht="32.25" customHeight="1" x14ac:dyDescent="0.2">
      <c r="B1" s="9" t="s">
        <v>3</v>
      </c>
      <c r="C1" s="12"/>
      <c r="D1" s="12"/>
      <c r="E1" s="12"/>
      <c r="F1" s="12"/>
      <c r="G1" s="12"/>
      <c r="H1" s="12"/>
    </row>
    <row r="2" spans="1:8" x14ac:dyDescent="0.2">
      <c r="B2" s="13" t="s">
        <v>48</v>
      </c>
      <c r="F2" s="57"/>
      <c r="G2" s="57"/>
      <c r="H2" s="57"/>
    </row>
    <row r="3" spans="1:8" x14ac:dyDescent="0.2">
      <c r="A3" s="8"/>
    </row>
    <row r="4" spans="1:8" ht="16.5" customHeight="1" x14ac:dyDescent="0.2">
      <c r="B4" s="60" t="s">
        <v>0</v>
      </c>
      <c r="C4" s="60"/>
      <c r="D4" s="60"/>
      <c r="F4" s="58" t="s">
        <v>70</v>
      </c>
      <c r="G4" s="58"/>
      <c r="H4" s="58"/>
    </row>
    <row r="5" spans="1:8" ht="14.25" customHeight="1" x14ac:dyDescent="0.2">
      <c r="B5" s="25" t="s">
        <v>33</v>
      </c>
      <c r="C5" s="25"/>
      <c r="D5" s="34">
        <v>48000</v>
      </c>
      <c r="E5" s="30" t="str">
        <f>IF(AND($D$28=$D$38,$D$7=$D$20),"◄",".")</f>
        <v>.</v>
      </c>
      <c r="F5" s="65">
        <f>D46</f>
        <v>161726.53928521197</v>
      </c>
      <c r="G5" s="65"/>
      <c r="H5" s="65"/>
    </row>
    <row r="6" spans="1:8" ht="14.25" customHeight="1" x14ac:dyDescent="0.2">
      <c r="B6" s="25" t="s">
        <v>10</v>
      </c>
      <c r="C6" s="25"/>
      <c r="D6" s="46">
        <v>0.4</v>
      </c>
      <c r="E6" s="30" t="str">
        <f>IF(AND($D$28=$D$38,$D$7=$D$20),"◄",".")</f>
        <v>.</v>
      </c>
      <c r="F6" s="65"/>
      <c r="G6" s="65"/>
      <c r="H6" s="65"/>
    </row>
    <row r="7" spans="1:8" x14ac:dyDescent="0.2">
      <c r="B7" s="25" t="s">
        <v>39</v>
      </c>
      <c r="C7" s="25"/>
      <c r="D7" s="22">
        <f>D6*D5/12</f>
        <v>1600</v>
      </c>
      <c r="E7" s="30"/>
      <c r="F7" s="10"/>
      <c r="G7" s="10"/>
      <c r="H7" s="10"/>
    </row>
    <row r="8" spans="1:8" x14ac:dyDescent="0.2">
      <c r="B8" s="25"/>
      <c r="C8" s="25"/>
      <c r="D8" s="29"/>
      <c r="F8" s="10"/>
      <c r="G8" s="10"/>
      <c r="H8" s="10"/>
    </row>
    <row r="9" spans="1:8" ht="15.75" x14ac:dyDescent="0.2">
      <c r="B9" s="60" t="s">
        <v>5</v>
      </c>
      <c r="C9" s="60"/>
      <c r="D9" s="60"/>
      <c r="F9" s="11"/>
      <c r="G9" s="11"/>
      <c r="H9" s="11"/>
    </row>
    <row r="10" spans="1:8" ht="15" customHeight="1" x14ac:dyDescent="0.2">
      <c r="B10" s="25" t="s">
        <v>6</v>
      </c>
      <c r="C10" s="25"/>
      <c r="D10" s="35">
        <v>300</v>
      </c>
      <c r="E10" s="24" t="str">
        <f t="shared" ref="E10:E15" si="0">IF(AND(D10&gt;0,$D$28=$D$38,$D$18=$D$20),"◄",".")</f>
        <v>◄</v>
      </c>
      <c r="F10" s="2"/>
      <c r="G10" s="2"/>
      <c r="H10" s="2"/>
    </row>
    <row r="11" spans="1:8" ht="15.75" x14ac:dyDescent="0.25">
      <c r="B11" s="25" t="s">
        <v>7</v>
      </c>
      <c r="C11" s="25"/>
      <c r="D11" s="35">
        <v>100</v>
      </c>
      <c r="E11" s="24" t="str">
        <f t="shared" si="0"/>
        <v>◄</v>
      </c>
      <c r="F11" s="63">
        <f>SUM(G17:G22)</f>
        <v>1040</v>
      </c>
      <c r="G11" s="63"/>
      <c r="H11" s="63"/>
    </row>
    <row r="12" spans="1:8" ht="16.5" customHeight="1" x14ac:dyDescent="0.25">
      <c r="B12" s="25" t="s">
        <v>8</v>
      </c>
      <c r="C12" s="25"/>
      <c r="D12" s="35">
        <v>0</v>
      </c>
      <c r="E12" s="24" t="str">
        <f t="shared" si="0"/>
        <v>.</v>
      </c>
      <c r="F12" s="64" t="s">
        <v>26</v>
      </c>
      <c r="G12" s="64"/>
      <c r="H12" s="64"/>
    </row>
    <row r="13" spans="1:8" x14ac:dyDescent="0.2">
      <c r="B13" s="25" t="s">
        <v>28</v>
      </c>
      <c r="C13" s="25"/>
      <c r="D13" s="35">
        <v>0</v>
      </c>
      <c r="E13" s="24" t="str">
        <f t="shared" si="0"/>
        <v>.</v>
      </c>
      <c r="F13" s="2"/>
      <c r="G13" s="2"/>
      <c r="H13" s="2"/>
    </row>
    <row r="14" spans="1:8" x14ac:dyDescent="0.2">
      <c r="B14" s="25" t="s">
        <v>29</v>
      </c>
      <c r="C14" s="25"/>
      <c r="D14" s="35">
        <v>0</v>
      </c>
      <c r="E14" s="24" t="str">
        <f t="shared" si="0"/>
        <v>.</v>
      </c>
      <c r="F14" s="2"/>
      <c r="G14" s="2"/>
      <c r="H14" s="2"/>
    </row>
    <row r="15" spans="1:8" x14ac:dyDescent="0.2">
      <c r="B15" s="25" t="s">
        <v>9</v>
      </c>
      <c r="C15" s="25"/>
      <c r="D15" s="36">
        <v>0</v>
      </c>
      <c r="E15" s="24" t="str">
        <f t="shared" si="0"/>
        <v>.</v>
      </c>
      <c r="F15" s="2"/>
      <c r="G15" s="2"/>
      <c r="H15" s="2"/>
    </row>
    <row r="16" spans="1:8" x14ac:dyDescent="0.2">
      <c r="B16" s="25"/>
      <c r="C16" s="32" t="s">
        <v>64</v>
      </c>
      <c r="D16" s="33">
        <f>SUM(D10:D15)</f>
        <v>400</v>
      </c>
      <c r="E16" s="30"/>
      <c r="F16" s="10"/>
      <c r="G16" s="10"/>
      <c r="H16" s="10"/>
    </row>
    <row r="17" spans="2:10" ht="15.75" thickBot="1" x14ac:dyDescent="0.25">
      <c r="B17" s="25" t="s">
        <v>20</v>
      </c>
      <c r="C17" s="25"/>
      <c r="D17" s="46">
        <v>0.36</v>
      </c>
      <c r="E17" s="30" t="str">
        <f>IF(AND($D$28=$D$38,$D$18=$D$20),"◄",".")</f>
        <v>◄</v>
      </c>
      <c r="F17" s="3" t="s">
        <v>22</v>
      </c>
      <c r="G17" s="14">
        <f>D38</f>
        <v>565</v>
      </c>
      <c r="H17" s="10"/>
    </row>
    <row r="18" spans="2:10" ht="16.5" thickTop="1" thickBot="1" x14ac:dyDescent="0.25">
      <c r="B18" s="25" t="s">
        <v>40</v>
      </c>
      <c r="C18" s="25"/>
      <c r="D18" s="22">
        <f>D17*(D5/12)-D16</f>
        <v>1040</v>
      </c>
      <c r="E18" s="30"/>
      <c r="F18" s="3" t="s">
        <v>21</v>
      </c>
      <c r="G18" s="15">
        <f>D23</f>
        <v>350</v>
      </c>
      <c r="H18" s="10"/>
    </row>
    <row r="19" spans="2:10" ht="16.5" thickTop="1" thickBot="1" x14ac:dyDescent="0.25">
      <c r="B19" s="25"/>
      <c r="C19" s="25"/>
      <c r="D19" s="29"/>
      <c r="F19" s="3" t="s">
        <v>25</v>
      </c>
      <c r="G19" s="16">
        <f>D24</f>
        <v>75</v>
      </c>
      <c r="H19" s="10"/>
    </row>
    <row r="20" spans="2:10" ht="16.5" thickTop="1" thickBot="1" x14ac:dyDescent="0.25">
      <c r="B20" s="27" t="s">
        <v>41</v>
      </c>
      <c r="C20" s="25"/>
      <c r="D20" s="28">
        <f>MIN(D18,D7)</f>
        <v>1040</v>
      </c>
      <c r="F20" s="3" t="s">
        <v>24</v>
      </c>
      <c r="G20" s="17">
        <f>D25</f>
        <v>0</v>
      </c>
      <c r="H20" s="10"/>
    </row>
    <row r="21" spans="2:10" ht="16.5" thickTop="1" thickBot="1" x14ac:dyDescent="0.25">
      <c r="B21" s="25"/>
      <c r="C21" s="25"/>
      <c r="D21" s="29"/>
      <c r="F21" s="3" t="s">
        <v>23</v>
      </c>
      <c r="G21" s="18">
        <f>D26</f>
        <v>50</v>
      </c>
      <c r="H21" s="10"/>
    </row>
    <row r="22" spans="2:10" ht="17.25" thickTop="1" thickBot="1" x14ac:dyDescent="0.25">
      <c r="B22" s="60" t="s">
        <v>32</v>
      </c>
      <c r="C22" s="60"/>
      <c r="D22" s="60"/>
      <c r="F22" s="3" t="s">
        <v>30</v>
      </c>
      <c r="G22" s="19">
        <f>D27</f>
        <v>0</v>
      </c>
      <c r="H22" s="2"/>
    </row>
    <row r="23" spans="2:10" ht="15" thickTop="1" x14ac:dyDescent="0.2">
      <c r="B23" s="25" t="s">
        <v>12</v>
      </c>
      <c r="C23" s="25"/>
      <c r="D23" s="35">
        <v>350</v>
      </c>
      <c r="E23" s="30" t="str">
        <f>IF(AND(D23&gt;0,$D$28=$D$38),"◄",".")</f>
        <v>◄</v>
      </c>
      <c r="F23" s="2"/>
      <c r="G23" s="2"/>
      <c r="H23" s="2"/>
    </row>
    <row r="24" spans="2:10" ht="15" x14ac:dyDescent="0.25">
      <c r="B24" s="25" t="s">
        <v>27</v>
      </c>
      <c r="C24" s="25"/>
      <c r="D24" s="35">
        <v>75</v>
      </c>
      <c r="E24" s="30" t="str">
        <f>IF(AND(D24&gt;0,$D$28=$D$38),"◄",".")</f>
        <v>◄</v>
      </c>
      <c r="F24" s="59" t="s">
        <v>37</v>
      </c>
      <c r="G24" s="59"/>
      <c r="H24" s="59"/>
    </row>
    <row r="25" spans="2:10" ht="14.25" customHeight="1" x14ac:dyDescent="0.2">
      <c r="B25" s="25" t="s">
        <v>13</v>
      </c>
      <c r="C25" s="25"/>
      <c r="D25" s="35">
        <v>0</v>
      </c>
      <c r="E25" s="30" t="str">
        <f>IF(AND(D25&gt;0,$D$28=$D$38),"◄",".")</f>
        <v>.</v>
      </c>
      <c r="F25" s="62">
        <f>D43</f>
        <v>118345.60085662045</v>
      </c>
      <c r="G25" s="62"/>
      <c r="H25" s="62"/>
    </row>
    <row r="26" spans="2:10" ht="16.5" customHeight="1" x14ac:dyDescent="0.2">
      <c r="B26" s="25" t="s">
        <v>11</v>
      </c>
      <c r="C26" s="25"/>
      <c r="D26" s="35">
        <v>50</v>
      </c>
      <c r="E26" s="30" t="str">
        <f>IF(AND(D26&gt;0,$D$28=$D$38),"◄",".")</f>
        <v>◄</v>
      </c>
      <c r="F26" s="62"/>
      <c r="G26" s="62"/>
      <c r="H26" s="62"/>
    </row>
    <row r="27" spans="2:10" ht="15" x14ac:dyDescent="0.25">
      <c r="B27" s="25" t="s">
        <v>31</v>
      </c>
      <c r="C27" s="25"/>
      <c r="D27" s="35">
        <v>0</v>
      </c>
      <c r="E27" s="30" t="str">
        <f>IF(AND(D27&gt;0,$D$28=$D$38),"◄",".")</f>
        <v>.</v>
      </c>
      <c r="F27" s="59" t="s">
        <v>19</v>
      </c>
      <c r="G27" s="59"/>
      <c r="H27" s="59"/>
    </row>
    <row r="28" spans="2:10" x14ac:dyDescent="0.2">
      <c r="B28" s="26" t="s">
        <v>43</v>
      </c>
      <c r="C28" s="25"/>
      <c r="D28" s="22">
        <f>D20-D23-D24-D25-D26-D27</f>
        <v>565</v>
      </c>
      <c r="E28" s="30"/>
      <c r="F28" s="62">
        <f>D44</f>
        <v>43380.938428591515</v>
      </c>
      <c r="G28" s="62"/>
      <c r="H28" s="62"/>
    </row>
    <row r="29" spans="2:10" x14ac:dyDescent="0.2">
      <c r="B29" s="25"/>
      <c r="C29" s="25"/>
      <c r="D29" s="29"/>
      <c r="F29" s="62"/>
      <c r="G29" s="62"/>
      <c r="H29" s="62"/>
      <c r="J29" s="52"/>
    </row>
    <row r="30" spans="2:10" ht="15.75" x14ac:dyDescent="0.25">
      <c r="B30" s="60" t="s">
        <v>35</v>
      </c>
      <c r="C30" s="60"/>
      <c r="D30" s="60"/>
      <c r="F30" s="59" t="s">
        <v>45</v>
      </c>
      <c r="G30" s="59"/>
      <c r="H30" s="59"/>
    </row>
    <row r="31" spans="2:10" ht="15" x14ac:dyDescent="0.2">
      <c r="B31" s="26" t="s">
        <v>35</v>
      </c>
      <c r="C31" s="25"/>
      <c r="D31" s="34">
        <v>50000</v>
      </c>
      <c r="E31" s="30" t="str">
        <f>IF($D$36=$D$38,"◄",".")</f>
        <v>.</v>
      </c>
      <c r="F31" s="62">
        <f>D45</f>
        <v>6619.0615714084788</v>
      </c>
      <c r="G31" s="62"/>
      <c r="H31" s="62"/>
    </row>
    <row r="32" spans="2:10" x14ac:dyDescent="0.2">
      <c r="B32" s="26" t="s">
        <v>60</v>
      </c>
      <c r="C32" s="25"/>
      <c r="D32" s="35">
        <v>150</v>
      </c>
      <c r="E32" s="30" t="str">
        <f>IF(AND(D32&gt;0,$D$36=$D$38),"◄",".")</f>
        <v>.</v>
      </c>
      <c r="F32" s="62"/>
      <c r="G32" s="62"/>
      <c r="H32" s="62"/>
    </row>
    <row r="33" spans="2:8" ht="16.5" customHeight="1" x14ac:dyDescent="0.2">
      <c r="B33" s="25" t="s">
        <v>72</v>
      </c>
      <c r="D33" s="45">
        <v>0.04</v>
      </c>
      <c r="E33" s="30" t="str">
        <f>IF($D$36=$D$38,"◄",".")</f>
        <v>.</v>
      </c>
    </row>
    <row r="34" spans="2:8" x14ac:dyDescent="0.2">
      <c r="B34" s="25" t="s">
        <v>38</v>
      </c>
      <c r="D34" s="45">
        <v>0.2</v>
      </c>
      <c r="E34" s="30" t="str">
        <f>IF($D$36=$D$38,"◄",".")</f>
        <v>.</v>
      </c>
      <c r="F34" s="61" t="s">
        <v>46</v>
      </c>
      <c r="G34" s="61"/>
      <c r="H34" s="61"/>
    </row>
    <row r="35" spans="2:8" x14ac:dyDescent="0.2">
      <c r="B35" s="25" t="s">
        <v>69</v>
      </c>
      <c r="C35" s="25"/>
      <c r="D35" s="22">
        <f>(D31-D32)/(D33+D34)</f>
        <v>207708.33333333331</v>
      </c>
    </row>
    <row r="36" spans="2:8" x14ac:dyDescent="0.2">
      <c r="B36" s="25" t="s">
        <v>44</v>
      </c>
      <c r="C36" s="25"/>
      <c r="D36" s="22">
        <f>PMT(D42/12,D41*12,-D35*(1-D34))</f>
        <v>793.30508263177182</v>
      </c>
      <c r="E36" s="30"/>
    </row>
    <row r="37" spans="2:8" x14ac:dyDescent="0.2">
      <c r="B37" s="25"/>
      <c r="C37" s="41"/>
      <c r="D37" s="40"/>
    </row>
    <row r="38" spans="2:8" ht="15" x14ac:dyDescent="0.2">
      <c r="B38" s="27" t="s">
        <v>42</v>
      </c>
      <c r="C38" s="25"/>
      <c r="D38" s="28">
        <f>MIN(D28,D36)</f>
        <v>565</v>
      </c>
    </row>
    <row r="39" spans="2:8" x14ac:dyDescent="0.2">
      <c r="B39" s="25"/>
      <c r="C39" s="25"/>
      <c r="D39" s="29"/>
    </row>
    <row r="40" spans="2:8" ht="15.75" x14ac:dyDescent="0.2">
      <c r="B40" s="60" t="s">
        <v>14</v>
      </c>
      <c r="C40" s="60"/>
      <c r="D40" s="60"/>
    </row>
    <row r="41" spans="2:8" x14ac:dyDescent="0.2">
      <c r="B41" s="25" t="s">
        <v>15</v>
      </c>
      <c r="C41" s="25"/>
      <c r="D41" s="47">
        <v>30</v>
      </c>
    </row>
    <row r="42" spans="2:8" x14ac:dyDescent="0.2">
      <c r="B42" s="25" t="s">
        <v>16</v>
      </c>
      <c r="C42" s="25"/>
      <c r="D42" s="37">
        <v>0.04</v>
      </c>
    </row>
    <row r="43" spans="2:8" x14ac:dyDescent="0.2">
      <c r="B43" s="25" t="s">
        <v>47</v>
      </c>
      <c r="C43" s="25"/>
      <c r="D43" s="22">
        <f>PV(D42/12,D41*12,-D38)</f>
        <v>118345.60085662045</v>
      </c>
      <c r="F43" s="23" t="str">
        <f>IF(ROUND(E44,4)&lt;ROUND(D34,4),"Please Report This Error: Down Payment Less than Minimum %",".")</f>
        <v>.</v>
      </c>
    </row>
    <row r="44" spans="2:8" x14ac:dyDescent="0.2">
      <c r="B44" s="25" t="s">
        <v>76</v>
      </c>
      <c r="C44" s="25"/>
      <c r="D44" s="22">
        <f>((D31-D32)-D33*D43)/(1+D33)</f>
        <v>43380.938428591515</v>
      </c>
      <c r="E44" s="31">
        <f>D44/D46</f>
        <v>0.26823636133144046</v>
      </c>
      <c r="F44" s="23"/>
    </row>
    <row r="45" spans="2:8" ht="16.5" customHeight="1" x14ac:dyDescent="0.2">
      <c r="B45" s="25" t="s">
        <v>75</v>
      </c>
      <c r="C45" s="25"/>
      <c r="D45" s="22">
        <f>D33*(D43+D44)+D32</f>
        <v>6619.0615714084788</v>
      </c>
      <c r="E45" s="31">
        <f>D45/D46</f>
        <v>4.0927491558670336E-2</v>
      </c>
    </row>
    <row r="46" spans="2:8" ht="15" x14ac:dyDescent="0.2">
      <c r="B46" s="27" t="s">
        <v>68</v>
      </c>
      <c r="C46" s="25"/>
      <c r="D46" s="28">
        <f>D43+D44</f>
        <v>161726.53928521197</v>
      </c>
    </row>
    <row r="47" spans="2:8" x14ac:dyDescent="0.2">
      <c r="B47" s="25"/>
      <c r="C47" s="25"/>
      <c r="D47" s="29"/>
    </row>
    <row r="48" spans="2:8" ht="15.75" x14ac:dyDescent="0.2">
      <c r="B48" s="60" t="s">
        <v>4</v>
      </c>
      <c r="C48" s="60"/>
      <c r="D48" s="60"/>
    </row>
    <row r="49" spans="2:4" x14ac:dyDescent="0.2">
      <c r="B49" s="25" t="s">
        <v>71</v>
      </c>
      <c r="C49" s="25"/>
      <c r="D49" s="38">
        <v>0.6</v>
      </c>
    </row>
    <row r="50" spans="2:4" x14ac:dyDescent="0.2">
      <c r="B50" s="25" t="s">
        <v>17</v>
      </c>
      <c r="C50" s="25"/>
      <c r="D50" s="39">
        <v>27.5</v>
      </c>
    </row>
    <row r="51" spans="2:4" x14ac:dyDescent="0.2">
      <c r="B51" s="25" t="s">
        <v>18</v>
      </c>
      <c r="C51" s="25"/>
      <c r="D51" s="22">
        <f>D49*D46/D50</f>
        <v>3528.5790389500789</v>
      </c>
    </row>
  </sheetData>
  <sheetProtection formatCells="0" formatColumns="0" formatRows="0" insertColumns="0" insertRows="0" insertHyperlinks="0" deleteColumns="0" deleteRows="0" sort="0" autoFilter="0" pivotTables="0"/>
  <mergeCells count="18">
    <mergeCell ref="F12:H12"/>
    <mergeCell ref="F5:H6"/>
    <mergeCell ref="F2:H2"/>
    <mergeCell ref="F4:H4"/>
    <mergeCell ref="F27:H27"/>
    <mergeCell ref="B40:D40"/>
    <mergeCell ref="B48:D48"/>
    <mergeCell ref="F34:H34"/>
    <mergeCell ref="B4:D4"/>
    <mergeCell ref="B9:D9"/>
    <mergeCell ref="B22:D22"/>
    <mergeCell ref="B30:D30"/>
    <mergeCell ref="F30:H30"/>
    <mergeCell ref="F28:H29"/>
    <mergeCell ref="F31:H32"/>
    <mergeCell ref="F24:H24"/>
    <mergeCell ref="F25:H26"/>
    <mergeCell ref="F11:H11"/>
  </mergeCells>
  <pageMargins left="0.35" right="0.35" top="0.4" bottom="0.3" header="0.3" footer="0.3"/>
  <pageSetup scale="94" orientation="portrait" r:id="rId1"/>
  <ignoredErrors>
    <ignoredError sqref="E32"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9"/>
  <sheetViews>
    <sheetView showGridLines="0" topLeftCell="A34" zoomScaleNormal="100" workbookViewId="0">
      <selection activeCell="A40" sqref="A40"/>
    </sheetView>
  </sheetViews>
  <sheetFormatPr defaultRowHeight="14.25" x14ac:dyDescent="0.2"/>
  <cols>
    <col min="1" max="1" width="12.75" style="1" customWidth="1"/>
    <col min="2" max="2" width="66" style="1" customWidth="1"/>
    <col min="3" max="3" width="16.75" style="1" customWidth="1"/>
    <col min="4" max="16384" width="9" style="1"/>
  </cols>
  <sheetData>
    <row r="1" spans="1:3" ht="32.1" customHeight="1" x14ac:dyDescent="0.2">
      <c r="A1" s="53" t="s">
        <v>1</v>
      </c>
      <c r="B1" s="53"/>
      <c r="C1" s="53"/>
    </row>
    <row r="2" spans="1:3" ht="20.25" customHeight="1" x14ac:dyDescent="0.2">
      <c r="A2" s="50"/>
      <c r="C2" s="5"/>
    </row>
    <row r="4" spans="1:3" ht="18" x14ac:dyDescent="0.2">
      <c r="A4" s="54" t="s">
        <v>2</v>
      </c>
      <c r="B4" s="55"/>
      <c r="C4" s="56"/>
    </row>
    <row r="5" spans="1:3" x14ac:dyDescent="0.2">
      <c r="A5" s="6"/>
      <c r="B5" s="6"/>
    </row>
    <row r="6" spans="1:3" ht="28.5" x14ac:dyDescent="0.2">
      <c r="A6" s="6"/>
      <c r="B6" s="51" t="s">
        <v>77</v>
      </c>
    </row>
    <row r="7" spans="1:3" x14ac:dyDescent="0.2">
      <c r="A7" s="6"/>
      <c r="B7" s="6"/>
    </row>
    <row r="8" spans="1:3" ht="57" x14ac:dyDescent="0.2">
      <c r="A8" s="7"/>
      <c r="B8" s="4" t="s">
        <v>49</v>
      </c>
    </row>
    <row r="9" spans="1:3" x14ac:dyDescent="0.2">
      <c r="A9" s="6"/>
      <c r="B9" s="4"/>
    </row>
    <row r="10" spans="1:3" ht="42.75" x14ac:dyDescent="0.2">
      <c r="A10" s="7"/>
      <c r="B10" s="4" t="s">
        <v>78</v>
      </c>
    </row>
    <row r="11" spans="1:3" x14ac:dyDescent="0.2">
      <c r="A11" s="6"/>
      <c r="B11" s="4"/>
    </row>
    <row r="12" spans="1:3" ht="60" x14ac:dyDescent="0.25">
      <c r="A12" s="7"/>
      <c r="B12" s="20" t="s">
        <v>50</v>
      </c>
    </row>
    <row r="13" spans="1:3" x14ac:dyDescent="0.2">
      <c r="A13" s="7"/>
      <c r="B13" s="4"/>
    </row>
    <row r="14" spans="1:3" ht="57" x14ac:dyDescent="0.2">
      <c r="A14" s="48"/>
      <c r="B14" s="4" t="s">
        <v>63</v>
      </c>
    </row>
    <row r="15" spans="1:3" x14ac:dyDescent="0.2">
      <c r="A15" s="7"/>
      <c r="B15" s="4"/>
    </row>
    <row r="16" spans="1:3" ht="42.75" x14ac:dyDescent="0.2">
      <c r="A16" s="48" t="s">
        <v>0</v>
      </c>
      <c r="B16" s="4" t="s">
        <v>51</v>
      </c>
    </row>
    <row r="17" spans="1:2" x14ac:dyDescent="0.2">
      <c r="A17" s="7"/>
      <c r="B17" s="4"/>
    </row>
    <row r="18" spans="1:2" ht="57" x14ac:dyDescent="0.2">
      <c r="A18" s="48" t="s">
        <v>52</v>
      </c>
      <c r="B18" s="4" t="s">
        <v>53</v>
      </c>
    </row>
    <row r="19" spans="1:2" x14ac:dyDescent="0.2">
      <c r="A19" s="7"/>
      <c r="B19" s="4"/>
    </row>
    <row r="20" spans="1:2" ht="28.5" x14ac:dyDescent="0.2">
      <c r="A20" s="48" t="s">
        <v>34</v>
      </c>
      <c r="B20" s="4" t="s">
        <v>54</v>
      </c>
    </row>
    <row r="21" spans="1:2" ht="15" x14ac:dyDescent="0.2">
      <c r="A21" s="21"/>
      <c r="B21" s="4"/>
    </row>
    <row r="22" spans="1:2" ht="42.75" x14ac:dyDescent="0.2">
      <c r="A22" s="48" t="s">
        <v>21</v>
      </c>
      <c r="B22" s="4" t="s">
        <v>55</v>
      </c>
    </row>
    <row r="23" spans="1:2" ht="15" x14ac:dyDescent="0.2">
      <c r="A23" s="21"/>
      <c r="B23" s="4"/>
    </row>
    <row r="24" spans="1:2" ht="28.5" x14ac:dyDescent="0.2">
      <c r="A24" s="48" t="s">
        <v>25</v>
      </c>
      <c r="B24" s="4" t="s">
        <v>74</v>
      </c>
    </row>
    <row r="25" spans="1:2" ht="15" x14ac:dyDescent="0.2">
      <c r="A25" s="21"/>
      <c r="B25" s="4"/>
    </row>
    <row r="26" spans="1:2" ht="28.5" x14ac:dyDescent="0.2">
      <c r="A26" s="48" t="s">
        <v>24</v>
      </c>
      <c r="B26" s="4" t="s">
        <v>56</v>
      </c>
    </row>
    <row r="27" spans="1:2" ht="15" x14ac:dyDescent="0.2">
      <c r="A27" s="21"/>
      <c r="B27" s="4"/>
    </row>
    <row r="28" spans="1:2" ht="28.5" x14ac:dyDescent="0.2">
      <c r="A28" s="48" t="s">
        <v>11</v>
      </c>
      <c r="B28" s="4" t="s">
        <v>57</v>
      </c>
    </row>
    <row r="29" spans="1:2" ht="15" x14ac:dyDescent="0.2">
      <c r="A29" s="21"/>
      <c r="B29" s="4"/>
    </row>
    <row r="30" spans="1:2" ht="28.5" x14ac:dyDescent="0.2">
      <c r="A30" s="48" t="s">
        <v>58</v>
      </c>
      <c r="B30" s="4" t="s">
        <v>59</v>
      </c>
    </row>
    <row r="31" spans="1:2" ht="15" x14ac:dyDescent="0.2">
      <c r="A31" s="21"/>
      <c r="B31" s="4"/>
    </row>
    <row r="32" spans="1:2" ht="30" x14ac:dyDescent="0.2">
      <c r="A32" s="48" t="s">
        <v>35</v>
      </c>
      <c r="B32" s="4" t="s">
        <v>61</v>
      </c>
    </row>
    <row r="33" spans="1:2" ht="15" x14ac:dyDescent="0.2">
      <c r="A33" s="21"/>
      <c r="B33" s="4"/>
    </row>
    <row r="34" spans="1:2" s="43" customFormat="1" ht="57" x14ac:dyDescent="0.2">
      <c r="A34" s="49" t="s">
        <v>36</v>
      </c>
      <c r="B34" s="42" t="s">
        <v>73</v>
      </c>
    </row>
    <row r="35" spans="1:2" ht="15" x14ac:dyDescent="0.2">
      <c r="A35" s="21"/>
      <c r="B35" s="4"/>
    </row>
    <row r="36" spans="1:2" s="43" customFormat="1" ht="99.75" x14ac:dyDescent="0.2">
      <c r="A36" s="49" t="s">
        <v>62</v>
      </c>
      <c r="B36" s="44" t="s">
        <v>67</v>
      </c>
    </row>
    <row r="37" spans="1:2" ht="15" x14ac:dyDescent="0.2">
      <c r="A37" s="21"/>
      <c r="B37" s="4"/>
    </row>
    <row r="38" spans="1:2" s="43" customFormat="1" ht="71.25" x14ac:dyDescent="0.2">
      <c r="A38" s="49" t="s">
        <v>65</v>
      </c>
      <c r="B38" s="44" t="s">
        <v>66</v>
      </c>
    </row>
    <row r="39" spans="1:2" ht="15" x14ac:dyDescent="0.2">
      <c r="A39" s="21"/>
      <c r="B39" s="4"/>
    </row>
  </sheetData>
  <pageMargins left="0.5" right="0.5" top="0.5" bottom="0.5" header="0.5" footer="0.5"/>
  <pageSetup scale="92"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Affordability</vt:lpstr>
      <vt:lpstr>Help</vt:lpstr>
      <vt:lpstr>Affordability!Print_Area</vt:lpstr>
      <vt:lpstr>Help!Print_Area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 Affordability Calculator</dc:title>
  <dc:creator>Vertex42.com</dc:creator>
  <dc:description>(c) 2016-2019 Vertex42 LLC. All Rights Reserved.</dc:description>
  <cp:lastModifiedBy>Ghasli @ Ghazali, Mohamad Amir</cp:lastModifiedBy>
  <cp:lastPrinted>2016-11-08T19:20:04Z</cp:lastPrinted>
  <dcterms:created xsi:type="dcterms:W3CDTF">2013-07-16T19:32:53Z</dcterms:created>
  <dcterms:modified xsi:type="dcterms:W3CDTF">2022-11-14T16:55:03Z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2016-2019 Vertex42 LLC</vt:lpwstr>
  </property>
  <property fmtid="{D5CDD505-2E9C-101B-9397-08002B2CF9AE}" pid="3" name="Version">
    <vt:lpwstr>1.0.2</vt:lpwstr>
  </property>
  <property fmtid="{D5CDD505-2E9C-101B-9397-08002B2CF9AE}" pid="4" name="Source">
    <vt:lpwstr>https://www.vertex42.com/Calculators/home-affordability-calculator.html</vt:lpwstr>
  </property>
</Properties>
</file>