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NEW W-4" sheetId="9" r:id="rId1"/>
    <sheet name="OLD W-4" sheetId="5" r:id="rId2"/>
    <sheet name="TaxTablesNEW" sheetId="10" r:id="rId3"/>
    <sheet name="TaxTablesOLD" sheetId="6" r:id="rId4"/>
  </sheets>
  <definedNames>
    <definedName name="periods">TaxTablesOLD!$A$42:$A$46</definedName>
    <definedName name="_xlnm.Print_Area" localSheetId="0">'NEW W-4'!$A$1:$F$57</definedName>
    <definedName name="_xlnm.Print_Area" localSheetId="1">'OLD W-4'!$A$1:$G$52</definedName>
    <definedName name="valuevx">42.314159</definedName>
    <definedName name="vertex42_copyright" hidden="1">"© 2010-2020 Vertex42 LLC"</definedName>
    <definedName name="vertex42_id" hidden="1">"paycheck-calculator.xlsx"</definedName>
    <definedName name="vertex42_title" hidden="1">"Paycheck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10" l="1"/>
  <c r="A32" i="10"/>
  <c r="A33" i="10"/>
  <c r="A34" i="10"/>
  <c r="A35" i="10"/>
  <c r="A36" i="10"/>
  <c r="A30" i="10"/>
  <c r="A21" i="10"/>
  <c r="A22" i="10"/>
  <c r="A23" i="10"/>
  <c r="A24" i="10"/>
  <c r="A25" i="10"/>
  <c r="A26" i="10"/>
  <c r="A20" i="10"/>
  <c r="A11" i="10"/>
  <c r="A12" i="10"/>
  <c r="A13" i="10"/>
  <c r="A14" i="10"/>
  <c r="A15" i="10"/>
  <c r="A16" i="10"/>
  <c r="A10" i="10"/>
  <c r="C24" i="9" l="1"/>
  <c r="C45" i="9" l="1"/>
  <c r="C44" i="9"/>
  <c r="C42" i="9"/>
  <c r="C41" i="9"/>
  <c r="C40" i="9"/>
  <c r="C38" i="9"/>
  <c r="C37" i="9"/>
  <c r="C22" i="9"/>
  <c r="C7" i="9"/>
  <c r="C8" i="9" l="1"/>
  <c r="C23" i="9"/>
  <c r="C43" i="9"/>
  <c r="C26" i="9" l="1"/>
  <c r="C25" i="9"/>
  <c r="C27" i="9"/>
  <c r="C33" i="5"/>
  <c r="C32" i="5"/>
  <c r="C7" i="5"/>
  <c r="C8" i="5" s="1"/>
  <c r="C28" i="9" l="1"/>
  <c r="C29" i="9" s="1"/>
  <c r="C39" i="9" s="1"/>
  <c r="C36" i="9" s="1"/>
  <c r="C43" i="6"/>
  <c r="C44" i="6"/>
  <c r="C45" i="6"/>
  <c r="C14" i="5" s="1"/>
  <c r="C19" i="5" s="1"/>
  <c r="C21" i="5" s="1"/>
  <c r="C46" i="6"/>
  <c r="C42" i="6"/>
  <c r="C24" i="5" l="1"/>
  <c r="C23" i="5"/>
  <c r="C34" i="5" s="1"/>
  <c r="C22" i="5"/>
  <c r="C36" i="5"/>
  <c r="C37" i="5"/>
  <c r="C35" i="5" l="1"/>
  <c r="C40" i="5" l="1"/>
  <c r="C39" i="5"/>
  <c r="C38" i="5" l="1"/>
  <c r="C31" i="5" s="1"/>
</calcChain>
</file>

<file path=xl/comments1.xml><?xml version="1.0" encoding="utf-8"?>
<comments xmlns="http://schemas.openxmlformats.org/spreadsheetml/2006/main">
  <authors>
    <author>Vertex42</author>
    <author>Vertex42.com Templates</author>
  </authors>
  <commentList>
    <comment ref="B5" authorId="0" shapeId="0">
      <text>
        <r>
          <rPr>
            <b/>
            <sz val="9"/>
            <color indexed="81"/>
            <rFont val="Tahoma"/>
            <family val="2"/>
          </rPr>
          <t>Gross Pay:</t>
        </r>
        <r>
          <rPr>
            <sz val="9"/>
            <color indexed="81"/>
            <rFont val="Tahoma"/>
            <family val="2"/>
          </rPr>
          <t xml:space="preserve">
This is the gross pay for the pay period before any deductions, including wages, tips, bonuses, etc. You can calculate this from an annual salary by dividing the annual salary by the number of pay period (monthly=12, biweekly=26, etc). You can calculate the gross pay from hourly wages by multiplying the regular hours times the regular hourly rate + overtime hours times the overtime rate.</t>
        </r>
      </text>
    </comment>
    <comment ref="B6" authorId="0" shapeId="0">
      <text>
        <r>
          <rPr>
            <b/>
            <sz val="9"/>
            <color indexed="81"/>
            <rFont val="Tahoma"/>
            <family val="2"/>
          </rPr>
          <t>Pay Period:</t>
        </r>
        <r>
          <rPr>
            <sz val="9"/>
            <color indexed="81"/>
            <rFont val="Tahoma"/>
            <family val="2"/>
          </rPr>
          <t xml:space="preserve">
How often you are paid. Note that biweekly means "every other week" or 26 times per year and semi-monthly means "twice per month" usually on the 1st and 15th of each month.</t>
        </r>
      </text>
    </comment>
    <comment ref="B8" authorId="0" shapeId="0">
      <text>
        <r>
          <rPr>
            <b/>
            <sz val="9"/>
            <color indexed="81"/>
            <rFont val="Tahoma"/>
            <family val="2"/>
          </rPr>
          <t>Estimated Gross Annual Pay:</t>
        </r>
        <r>
          <rPr>
            <sz val="9"/>
            <color indexed="81"/>
            <rFont val="Tahoma"/>
            <family val="2"/>
          </rPr>
          <t xml:space="preserve">
This amount is calculated just for your reference. It is only an estimate because it doesn't take into account bonuses, raises, or other variations in your gross pay.</t>
        </r>
      </text>
    </comment>
    <comment ref="B10" authorId="0" shapeId="0">
      <text>
        <r>
          <rPr>
            <b/>
            <sz val="9"/>
            <color indexed="81"/>
            <rFont val="Tahoma"/>
            <family val="2"/>
          </rPr>
          <t>Filing Status:</t>
        </r>
        <r>
          <rPr>
            <sz val="9"/>
            <color indexed="81"/>
            <rFont val="Tahoma"/>
            <family val="2"/>
          </rPr>
          <t xml:space="preserve">
You may choose either "Married Joint", "Single", or "Head of Household" as your income filing status.</t>
        </r>
      </text>
    </comment>
    <comment ref="B11" authorId="1" shapeId="0">
      <text>
        <r>
          <rPr>
            <b/>
            <sz val="9"/>
            <color indexed="81"/>
            <rFont val="Tahoma"/>
            <family val="2"/>
          </rPr>
          <t>Is Box 2(c) on the W-4 form Checked?:</t>
        </r>
        <r>
          <rPr>
            <sz val="9"/>
            <color indexed="81"/>
            <rFont val="Tahoma"/>
            <family val="2"/>
          </rPr>
          <t xml:space="preserve">
If Box 2(c) is NOT checked, then the federal withholding is calculated from the STANDARD threshhold tables. If it IS checked, then the federal withholding is calculated from the HIGHER threshold tables.</t>
        </r>
      </text>
    </comment>
    <comment ref="B12" authorId="1" shapeId="0">
      <text>
        <r>
          <rPr>
            <b/>
            <sz val="9"/>
            <color indexed="81"/>
            <rFont val="Tahoma"/>
            <family val="2"/>
          </rPr>
          <t>Dependents from W-4 Step 3:</t>
        </r>
        <r>
          <rPr>
            <sz val="9"/>
            <color indexed="81"/>
            <rFont val="Tahoma"/>
            <family val="2"/>
          </rPr>
          <t xml:space="preserve">
Enter the amount calculated in Step 3 from the W-4. For example, in 2020, if you claimed 3 children and one other dependent, the amount would be 3*2000+500 = 6500.
This amount is subtracted from the tentative annual federal tax withholding.</t>
        </r>
      </text>
    </comment>
    <comment ref="B13" authorId="1" shapeId="0">
      <text>
        <r>
          <rPr>
            <b/>
            <sz val="9"/>
            <color indexed="81"/>
            <rFont val="Tahoma"/>
            <family val="2"/>
          </rPr>
          <t>Other income from W-4 Step 4(a):</t>
        </r>
        <r>
          <rPr>
            <sz val="9"/>
            <color indexed="81"/>
            <rFont val="Tahoma"/>
            <family val="2"/>
          </rPr>
          <t xml:space="preserve">
Enter the amount from W-4 Step 4(a). The description on the W-4 form says: "If you want tax withheld for other income you expect this year that won't have withholding, enter the amount of other income here. This may include interest, dividends, and retirement income."</t>
        </r>
      </text>
    </comment>
    <comment ref="B14" authorId="1" shapeId="0">
      <text>
        <r>
          <rPr>
            <b/>
            <sz val="9"/>
            <color indexed="81"/>
            <rFont val="Tahoma"/>
            <family val="2"/>
          </rPr>
          <t>Deductions from W-4 Step 4(b):</t>
        </r>
        <r>
          <rPr>
            <sz val="9"/>
            <color indexed="81"/>
            <rFont val="Tahoma"/>
            <family val="2"/>
          </rPr>
          <t xml:space="preserve">
Enter the amount from W-4 Step 4(b). The description on the W-4 form says: "If you expect to claim deductions </t>
        </r>
        <r>
          <rPr>
            <b/>
            <i/>
            <sz val="9"/>
            <color indexed="81"/>
            <rFont val="Tahoma"/>
            <family val="2"/>
          </rPr>
          <t>other than</t>
        </r>
        <r>
          <rPr>
            <sz val="9"/>
            <color indexed="81"/>
            <rFont val="Tahoma"/>
            <family val="2"/>
          </rPr>
          <t xml:space="preserve"> the standard deduction and want to reduce your withholding, use the Deductions Worksheet on page 3 and enter the result here." See the W-4 form to complete the worksheet on page 3.</t>
        </r>
      </text>
    </comment>
    <comment ref="B15" authorId="1" shapeId="0">
      <text>
        <r>
          <rPr>
            <b/>
            <sz val="9"/>
            <color indexed="81"/>
            <rFont val="Tahoma"/>
            <family val="2"/>
          </rPr>
          <t>Extra Withholding from W-4 Step 4(c):</t>
        </r>
        <r>
          <rPr>
            <sz val="9"/>
            <color indexed="81"/>
            <rFont val="Tahoma"/>
            <family val="2"/>
          </rPr>
          <t xml:space="preserve">
This is an amount that the employee has elected to withhold EACH PAYCHECK in addition to the amount from the federal withholdings tables.</t>
        </r>
      </text>
    </comment>
    <comment ref="B19" authorId="0" shapeId="0">
      <text>
        <r>
          <rPr>
            <b/>
            <sz val="9"/>
            <color indexed="81"/>
            <rFont val="Tahoma"/>
            <family val="2"/>
          </rPr>
          <t>Tax Deferral Plan:</t>
        </r>
        <r>
          <rPr>
            <sz val="9"/>
            <color indexed="81"/>
            <rFont val="Tahoma"/>
            <family val="2"/>
          </rPr>
          <t xml:space="preserve">
This is the percent of your gross pay that you put into a tax-deferred retirement account like a 401(k) or 403(b) plan. Note that there are usually limits to how much you can defer pre-tax, but this calculator has no limits built in.</t>
        </r>
      </text>
    </comment>
    <comment ref="B20" authorId="1" shapeId="0">
      <text>
        <r>
          <rPr>
            <b/>
            <sz val="9"/>
            <color indexed="81"/>
            <rFont val="Tahoma"/>
            <family val="2"/>
          </rPr>
          <t>Health Insurance Premiums:</t>
        </r>
        <r>
          <rPr>
            <sz val="9"/>
            <color indexed="81"/>
            <rFont val="Tahoma"/>
            <family val="2"/>
          </rPr>
          <t xml:space="preserve">
Some employer-sponsored health insurance plans allow you to pay insurance premiums pre-tax. Premiums paid this way might also not be subject to FICA (Social Security and Medicare).
If you enter an amount in this field, it will affect your Federal Taxable Gross and also the amount of FICA tax.</t>
        </r>
      </text>
    </comment>
    <comment ref="B21" authorId="0" shapeId="0">
      <text>
        <r>
          <rPr>
            <b/>
            <sz val="9"/>
            <color indexed="81"/>
            <rFont val="Tahoma"/>
            <family val="2"/>
          </rPr>
          <t>Pre-Tax Deductions:</t>
        </r>
        <r>
          <rPr>
            <sz val="9"/>
            <color indexed="81"/>
            <rFont val="Tahoma"/>
            <family val="2"/>
          </rPr>
          <t xml:space="preserve">
If you contribute to a Health Spending Account or Flexible Spending Account the contribution </t>
        </r>
        <r>
          <rPr>
            <b/>
            <sz val="9"/>
            <color indexed="81"/>
            <rFont val="Tahoma"/>
            <family val="2"/>
          </rPr>
          <t>might</t>
        </r>
        <r>
          <rPr>
            <sz val="9"/>
            <color indexed="81"/>
            <rFont val="Tahoma"/>
            <family val="2"/>
          </rPr>
          <t xml:space="preserve"> be a pre-tax deduction.</t>
        </r>
      </text>
    </comment>
    <comment ref="B22" authorId="0" shapeId="0">
      <text>
        <r>
          <rPr>
            <b/>
            <sz val="9"/>
            <color indexed="81"/>
            <rFont val="Tahoma"/>
            <family val="2"/>
          </rPr>
          <t>Federal Taxable Gross:</t>
        </r>
        <r>
          <rPr>
            <sz val="9"/>
            <color indexed="81"/>
            <rFont val="Tahoma"/>
            <family val="2"/>
          </rPr>
          <t xml:space="preserve">
This is the Gross Pay minus the various pre-tax deductions and allowances.</t>
        </r>
      </text>
    </comment>
    <comment ref="B31" authorId="0" shapeId="0">
      <text>
        <r>
          <rPr>
            <b/>
            <sz val="9"/>
            <color indexed="81"/>
            <rFont val="Tahoma"/>
            <family val="2"/>
          </rPr>
          <t>State &amp; Local Taxes:</t>
        </r>
        <r>
          <rPr>
            <sz val="9"/>
            <color indexed="81"/>
            <rFont val="Tahoma"/>
            <family val="2"/>
          </rPr>
          <t xml:space="preserve">
This calculator assumes that state and local taxes are a percentage of the Federal Taxable Gross. These taxes will vary from state to state, but you can estimate the percentage from one of your pay stubs.</t>
        </r>
      </text>
    </comment>
    <comment ref="B32" authorId="0" shapeId="0">
      <text>
        <r>
          <rPr>
            <b/>
            <sz val="9"/>
            <color indexed="81"/>
            <rFont val="Tahoma"/>
            <family val="2"/>
          </rPr>
          <t>Post-Tax Deductions:</t>
        </r>
        <r>
          <rPr>
            <sz val="9"/>
            <color indexed="81"/>
            <rFont val="Tahoma"/>
            <family val="2"/>
          </rPr>
          <t xml:space="preserve">
These deductions can take many forms, such as insurance premiums, dental plans, etc.</t>
        </r>
      </text>
    </comment>
    <comment ref="B33" authorId="0" shapeId="0">
      <text>
        <r>
          <rPr>
            <b/>
            <sz val="9"/>
            <color indexed="81"/>
            <rFont val="Tahoma"/>
            <family val="2"/>
          </rPr>
          <t>Post-Tax Reimbursements:</t>
        </r>
        <r>
          <rPr>
            <sz val="9"/>
            <color indexed="81"/>
            <rFont val="Tahoma"/>
            <family val="2"/>
          </rPr>
          <t xml:space="preserve">
There are many rules regarding the definition of post-tax reimbursements in IRS Publication 15, but these will typically be business and travel expenses that you pay out of your personal account that your employer later reimburses you for.</t>
        </r>
      </text>
    </comment>
    <comment ref="B37" authorId="0" shapeId="0">
      <text>
        <r>
          <rPr>
            <b/>
            <sz val="9"/>
            <color indexed="81"/>
            <rFont val="Tahoma"/>
            <family val="2"/>
          </rPr>
          <t>FICA Social Security:</t>
        </r>
        <r>
          <rPr>
            <sz val="9"/>
            <color indexed="81"/>
            <rFont val="Tahoma"/>
            <family val="2"/>
          </rPr>
          <t xml:space="preserve">
Social Security Tax is calculated by multiplying your gross earnings by 6.2% based on the 2010 IRS Publication 15. There is an annual limit for Social Security deductions, but this calculator does not take into account year-to-date totals.</t>
        </r>
      </text>
    </comment>
    <comment ref="B38" authorId="0" shapeId="0">
      <text>
        <r>
          <rPr>
            <b/>
            <sz val="9"/>
            <color indexed="81"/>
            <rFont val="Tahoma"/>
            <family val="2"/>
          </rPr>
          <t>FICA Medicare:</t>
        </r>
        <r>
          <rPr>
            <sz val="9"/>
            <color indexed="81"/>
            <rFont val="Tahoma"/>
            <family val="2"/>
          </rPr>
          <t xml:space="preserve">
This is calculated by multiplying your Gross Pay by 1.45% according to IRS Publication 15, 2010. There is no annual limit for Medicare deductions.</t>
        </r>
      </text>
    </comment>
    <comment ref="B39" authorId="0" shapeId="0">
      <text>
        <r>
          <rPr>
            <b/>
            <sz val="9"/>
            <color indexed="81"/>
            <rFont val="Tahoma"/>
            <family val="2"/>
          </rPr>
          <t>Federal Tax:</t>
        </r>
        <r>
          <rPr>
            <sz val="9"/>
            <color indexed="81"/>
            <rFont val="Tahoma"/>
            <family val="2"/>
          </rPr>
          <t xml:space="preserve">
Estimating the federal tax withholding is a fairly complicated algorithm that involves multiple steps and checks. Use the calculators on IRS.gov to verify the results.</t>
        </r>
      </text>
    </comment>
  </commentList>
</comments>
</file>

<file path=xl/comments2.xml><?xml version="1.0" encoding="utf-8"?>
<comments xmlns="http://schemas.openxmlformats.org/spreadsheetml/2006/main">
  <authors>
    <author>Vertex42</author>
    <author>Vertex42.com Templates</author>
  </authors>
  <commentList>
    <comment ref="B5" authorId="0" shapeId="0">
      <text>
        <r>
          <rPr>
            <b/>
            <sz val="9"/>
            <color indexed="81"/>
            <rFont val="Tahoma"/>
            <family val="2"/>
          </rPr>
          <t>Gross Pay:</t>
        </r>
        <r>
          <rPr>
            <sz val="9"/>
            <color indexed="81"/>
            <rFont val="Tahoma"/>
            <family val="2"/>
          </rPr>
          <t xml:space="preserve">
This is the gross pay for the pay period before any deductions, including wages, tips, bonuses, etc. You can calculate this from an annual salary by dividing the annual salary by the number of pay period (monthly=12, biweekly=26, etc). You can calculate the gross pay from hourly wages by multiplying the regular hours times the regular hourly rate + overtime hours times the overtime rate.</t>
        </r>
      </text>
    </comment>
    <comment ref="B6" authorId="0" shapeId="0">
      <text>
        <r>
          <rPr>
            <b/>
            <sz val="9"/>
            <color indexed="81"/>
            <rFont val="Tahoma"/>
            <family val="2"/>
          </rPr>
          <t>Pay Period:</t>
        </r>
        <r>
          <rPr>
            <sz val="9"/>
            <color indexed="81"/>
            <rFont val="Tahoma"/>
            <family val="2"/>
          </rPr>
          <t xml:space="preserve">
How often you are paid. Note that biweekly means "every other week" or 26 times per year and semi-monthly means "twice per month" usually on the 1st and 15th of each month.</t>
        </r>
      </text>
    </comment>
    <comment ref="B8" authorId="0" shapeId="0">
      <text>
        <r>
          <rPr>
            <b/>
            <sz val="9"/>
            <color indexed="81"/>
            <rFont val="Tahoma"/>
            <family val="2"/>
          </rPr>
          <t>Estimated Gross Annual Pay:</t>
        </r>
        <r>
          <rPr>
            <sz val="9"/>
            <color indexed="81"/>
            <rFont val="Tahoma"/>
            <family val="2"/>
          </rPr>
          <t xml:space="preserve">
This amount is calculated just for your reference. It is only an estimate because it doesn't take into account bonuses, raises, or other variations in your gross pay.</t>
        </r>
      </text>
    </comment>
    <comment ref="B11" authorId="0" shapeId="0">
      <text>
        <r>
          <rPr>
            <b/>
            <sz val="9"/>
            <color indexed="81"/>
            <rFont val="Tahoma"/>
            <family val="2"/>
          </rPr>
          <t>Filing Status:</t>
        </r>
        <r>
          <rPr>
            <sz val="9"/>
            <color indexed="81"/>
            <rFont val="Tahoma"/>
            <family val="2"/>
          </rPr>
          <t xml:space="preserve">
You may choose either "Married" or "Single" as your income filing status. In addition to the obvious meaning, choose "married" if you file as "head of household" or "single" if you are married but file separately.</t>
        </r>
      </text>
    </comment>
    <comment ref="B12" authorId="0" shapeId="0">
      <text>
        <r>
          <rPr>
            <b/>
            <sz val="9"/>
            <color indexed="81"/>
            <rFont val="Tahoma"/>
            <family val="2"/>
          </rPr>
          <t>Number of Federal Allowances:</t>
        </r>
        <r>
          <rPr>
            <sz val="9"/>
            <color indexed="81"/>
            <rFont val="Tahoma"/>
            <family val="2"/>
          </rPr>
          <t xml:space="preserve">
This is the number reported on your W-4 used to reduce the amount of federal income tax withholding. The number of allowances is normally based on the number of dependents you have, but you can reduce the number of allowances to withhold more federal income if for example you have other income outside of your normal job that is not subject to withholdings. The amount associated with a single allowance is specified in IRS Publication 15 and is specific to the tax year. In 2010, the annual allowance was $3650, so if you claimed 4 allowances, then your gross annual pay would be reduced by 4*3650 prior to figuring the amount of federal tax withholding.</t>
        </r>
      </text>
    </comment>
    <comment ref="B13" authorId="1" shapeId="0">
      <text>
        <r>
          <rPr>
            <b/>
            <sz val="9"/>
            <color indexed="81"/>
            <rFont val="Tahoma"/>
            <family val="2"/>
          </rPr>
          <t>Additional Amount to Withhold:</t>
        </r>
        <r>
          <rPr>
            <sz val="9"/>
            <color indexed="81"/>
            <rFont val="Tahoma"/>
            <family val="2"/>
          </rPr>
          <t xml:space="preserve">
This is an amount that the employee has elected to withhold in addition to the calculated amount from the federal withholdings table.</t>
        </r>
      </text>
    </comment>
    <comment ref="B16" authorId="0" shapeId="0">
      <text>
        <r>
          <rPr>
            <b/>
            <sz val="9"/>
            <color indexed="81"/>
            <rFont val="Tahoma"/>
            <family val="2"/>
          </rPr>
          <t>Tax Deferral Plan:</t>
        </r>
        <r>
          <rPr>
            <sz val="9"/>
            <color indexed="81"/>
            <rFont val="Tahoma"/>
            <family val="2"/>
          </rPr>
          <t xml:space="preserve">
This is the percent of your gross pay that you put into a tax-deferred retirement account like a 401(k) or 403(b) plan. Note that there are usually limits to how much you can defer pre-tax, but this calculator has no limits built in.</t>
        </r>
      </text>
    </comment>
    <comment ref="B17" authorId="1" shapeId="0">
      <text>
        <r>
          <rPr>
            <b/>
            <sz val="9"/>
            <color indexed="81"/>
            <rFont val="Tahoma"/>
            <family val="2"/>
          </rPr>
          <t>Health Insurance Premiums:</t>
        </r>
        <r>
          <rPr>
            <sz val="9"/>
            <color indexed="81"/>
            <rFont val="Tahoma"/>
            <family val="2"/>
          </rPr>
          <t xml:space="preserve">
Some employer-sponsored health insurance plans allow you to pay insurance premiums pre-tax. Premiums paid this way might also not be subject to FICA (Social Security and Medicare).
If you enter an amount in this field, it will affect your Federal Taxable Gross and also the amount of FICA tax.</t>
        </r>
      </text>
    </comment>
    <comment ref="B18" authorId="0" shapeId="0">
      <text>
        <r>
          <rPr>
            <b/>
            <sz val="9"/>
            <color indexed="81"/>
            <rFont val="Tahoma"/>
            <family val="2"/>
          </rPr>
          <t>Pre-Tax Deductions:</t>
        </r>
        <r>
          <rPr>
            <sz val="9"/>
            <color indexed="81"/>
            <rFont val="Tahoma"/>
            <family val="2"/>
          </rPr>
          <t xml:space="preserve">
If you contribute to a Health Spending Account or Flexible Spending Account the contribution </t>
        </r>
        <r>
          <rPr>
            <b/>
            <sz val="9"/>
            <color indexed="81"/>
            <rFont val="Tahoma"/>
            <family val="2"/>
          </rPr>
          <t>might</t>
        </r>
        <r>
          <rPr>
            <sz val="9"/>
            <color indexed="81"/>
            <rFont val="Tahoma"/>
            <family val="2"/>
          </rPr>
          <t xml:space="preserve"> be a pre-tax deduction.</t>
        </r>
      </text>
    </comment>
    <comment ref="B19" authorId="0" shapeId="0">
      <text>
        <r>
          <rPr>
            <b/>
            <sz val="9"/>
            <color indexed="81"/>
            <rFont val="Tahoma"/>
            <family val="2"/>
          </rPr>
          <t>Federal Taxable Gross:</t>
        </r>
        <r>
          <rPr>
            <sz val="9"/>
            <color indexed="81"/>
            <rFont val="Tahoma"/>
            <family val="2"/>
          </rPr>
          <t xml:space="preserve">
This is the Gross Pay minus the various pre-tax deductions and allowances.</t>
        </r>
      </text>
    </comment>
    <comment ref="B26" authorId="0" shapeId="0">
      <text>
        <r>
          <rPr>
            <b/>
            <sz val="9"/>
            <color indexed="81"/>
            <rFont val="Tahoma"/>
            <family val="2"/>
          </rPr>
          <t>State &amp; Local Taxes:</t>
        </r>
        <r>
          <rPr>
            <sz val="9"/>
            <color indexed="81"/>
            <rFont val="Tahoma"/>
            <family val="2"/>
          </rPr>
          <t xml:space="preserve">
This calculator assumes that state and local taxes are a percentage of the Federal Taxable Gross. These taxes will vary from state to state, but you can estimate the percentage from one of your pay stubs.</t>
        </r>
      </text>
    </comment>
    <comment ref="B27" authorId="0" shapeId="0">
      <text>
        <r>
          <rPr>
            <b/>
            <sz val="9"/>
            <color indexed="81"/>
            <rFont val="Tahoma"/>
            <family val="2"/>
          </rPr>
          <t>Post-Tax Deductions:</t>
        </r>
        <r>
          <rPr>
            <sz val="9"/>
            <color indexed="81"/>
            <rFont val="Tahoma"/>
            <family val="2"/>
          </rPr>
          <t xml:space="preserve">
These deductions can take many forms, such as insurance premiums, dental plans, etc.</t>
        </r>
      </text>
    </comment>
    <comment ref="B28" authorId="0" shapeId="0">
      <text>
        <r>
          <rPr>
            <b/>
            <sz val="9"/>
            <color indexed="81"/>
            <rFont val="Tahoma"/>
            <family val="2"/>
          </rPr>
          <t>Post-Tax Reimbursements:</t>
        </r>
        <r>
          <rPr>
            <sz val="9"/>
            <color indexed="81"/>
            <rFont val="Tahoma"/>
            <family val="2"/>
          </rPr>
          <t xml:space="preserve">
There are many rules regarding the definition of post-tax reimbursements in IRS Publication 15, but these will typically be business and travel expenses that you pay out of your personal account that your employer later reimburses you for.</t>
        </r>
      </text>
    </comment>
    <comment ref="B32" authorId="0" shapeId="0">
      <text>
        <r>
          <rPr>
            <b/>
            <sz val="9"/>
            <color indexed="81"/>
            <rFont val="Tahoma"/>
            <family val="2"/>
          </rPr>
          <t>FICA Social Security:</t>
        </r>
        <r>
          <rPr>
            <sz val="9"/>
            <color indexed="81"/>
            <rFont val="Tahoma"/>
            <family val="2"/>
          </rPr>
          <t xml:space="preserve">
Social Security Tax is calculated by multiplying your gross earnings by 6.2% based on the 2010 IRS Publication 15. There is an annual limit for Social Security deductions, but this calculator does not take into account year-to-date totals.</t>
        </r>
      </text>
    </comment>
    <comment ref="B33" authorId="0" shapeId="0">
      <text>
        <r>
          <rPr>
            <b/>
            <sz val="9"/>
            <color indexed="81"/>
            <rFont val="Tahoma"/>
            <family val="2"/>
          </rPr>
          <t>FICA Medicare:</t>
        </r>
        <r>
          <rPr>
            <sz val="9"/>
            <color indexed="81"/>
            <rFont val="Tahoma"/>
            <family val="2"/>
          </rPr>
          <t xml:space="preserve">
This is calculated by multiplying your Gross Pay by 1.45% according to IRS Publication 15, 2010. There is no annual limit for Medicare deductions.</t>
        </r>
      </text>
    </comment>
    <comment ref="B34" authorId="0" shapeId="0">
      <text>
        <r>
          <rPr>
            <b/>
            <sz val="9"/>
            <color indexed="81"/>
            <rFont val="Tahoma"/>
            <family val="2"/>
          </rPr>
          <t>Federal Tax:</t>
        </r>
        <r>
          <rPr>
            <sz val="9"/>
            <color indexed="81"/>
            <rFont val="Tahoma"/>
            <family val="2"/>
          </rPr>
          <t xml:space="preserve">
The federal tax is estimated by multiplying the Federal Taxable Gross by the number of payments per year, then using the ANNUAL Table from the TaxTables worksheet to calculate the withholding. The Federal Taxable Gross is the Gross Pay minus the Allowances minus the pre-tax withholdings and deductions. If you are paid weekly, biweekly, monthly, etc., the estimate should be close (likely within a dollar or so)  but probably will not be exact.</t>
        </r>
      </text>
    </comment>
  </commentList>
</comments>
</file>

<file path=xl/sharedStrings.xml><?xml version="1.0" encoding="utf-8"?>
<sst xmlns="http://schemas.openxmlformats.org/spreadsheetml/2006/main" count="162" uniqueCount="88">
  <si>
    <t>Gross Pay:</t>
  </si>
  <si>
    <t>Number of Allowances:</t>
  </si>
  <si>
    <t>State &amp; Local Taxes:</t>
  </si>
  <si>
    <t>Other Pre-Tax Deductions:</t>
  </si>
  <si>
    <t>Post-Tax Reimbursements:</t>
  </si>
  <si>
    <t>Filing Status:</t>
  </si>
  <si>
    <t>Federal Tax</t>
  </si>
  <si>
    <t>Pay Period:</t>
  </si>
  <si>
    <t>Monthly</t>
  </si>
  <si>
    <t>Pay Period</t>
  </si>
  <si>
    <t>Periods per Year</t>
  </si>
  <si>
    <t>Weekly</t>
  </si>
  <si>
    <t>Withhold</t>
  </si>
  <si>
    <t>Percent</t>
  </si>
  <si>
    <t>Biweekly</t>
  </si>
  <si>
    <t>Semimonthly</t>
  </si>
  <si>
    <t>One Allowance:</t>
  </si>
  <si>
    <t>Single</t>
  </si>
  <si>
    <t>Pre-Tax Deductions</t>
  </si>
  <si>
    <t>Post-Tax Deductions</t>
  </si>
  <si>
    <t>Other Post-Tax Deductions:</t>
  </si>
  <si>
    <t>Periods Per Year:</t>
  </si>
  <si>
    <t>Federal Withholding Tables</t>
  </si>
  <si>
    <t>Excess Over</t>
  </si>
  <si>
    <t>Plus X% of Excess</t>
  </si>
  <si>
    <t>Allowance</t>
  </si>
  <si>
    <t>Post-Tax Reimbursements</t>
  </si>
  <si>
    <t>State &amp; Local Taxes</t>
  </si>
  <si>
    <t>Paycheck Calculator</t>
  </si>
  <si>
    <t>Est. Gross Annual Pay:</t>
  </si>
  <si>
    <t>Tax Deferral Plan, 401(k):</t>
  </si>
  <si>
    <t>Tax Deferral Plan</t>
  </si>
  <si>
    <t>Federal Taxable Gross:</t>
  </si>
  <si>
    <t>FICA Social Security (6.2%)</t>
  </si>
  <si>
    <t>FICA Medicare (1.45%)</t>
  </si>
  <si>
    <t>This calculator is for educational and illustrative purposes only and should not be construed as financial or tax advice.</t>
  </si>
  <si>
    <t>Please consult a qualified professional regarding financial decisions.</t>
  </si>
  <si>
    <t>The results are only estimates and may not apply to your specific situation.</t>
  </si>
  <si>
    <t>Caution:</t>
  </si>
  <si>
    <t>NET Take-Home Pay</t>
  </si>
  <si>
    <t xml:space="preserve"> Gross Pay</t>
  </si>
  <si>
    <t xml:space="preserve"> Filing Status and Withholdings</t>
  </si>
  <si>
    <t xml:space="preserve"> Pre-Tax Adjustments</t>
  </si>
  <si>
    <t xml:space="preserve"> Post-Tax Adjustments</t>
  </si>
  <si>
    <t xml:space="preserve"> Estimated Pay Check</t>
  </si>
  <si>
    <t>Health Insurance Premiums:</t>
  </si>
  <si>
    <t>Health Insurance Premiums</t>
  </si>
  <si>
    <t>Daily</t>
  </si>
  <si>
    <t>Allowance:</t>
  </si>
  <si>
    <t>Calculations based on Allowance divided by the Periods per Year</t>
  </si>
  <si>
    <t>Percentage Method - Amount for One Withholding Allowance</t>
  </si>
  <si>
    <t>Adjusted Annual Wage</t>
  </si>
  <si>
    <t>Use these if the Form W-4 is from 2019 or earlier</t>
  </si>
  <si>
    <t>Additional Amount to Withhold:</t>
  </si>
  <si>
    <t>Standard Withholding Rate Schedules</t>
  </si>
  <si>
    <t xml:space="preserve"> Information on W-4</t>
  </si>
  <si>
    <t>Married Joint</t>
  </si>
  <si>
    <t>Is Box 2(c)  checked?:</t>
  </si>
  <si>
    <t>Dependents from Step 3:</t>
  </si>
  <si>
    <t>Other Income from Step 4a:</t>
  </si>
  <si>
    <t>Deductions from Step 4b:</t>
  </si>
  <si>
    <t>Extra Withholding from Step 4c:</t>
  </si>
  <si>
    <t xml:space="preserve"> Pre-Tax Adjustments (not included in Step 4b)</t>
  </si>
  <si>
    <t>Adjusted Annual Wage:</t>
  </si>
  <si>
    <t>Wage Threshold</t>
  </si>
  <si>
    <t>Base Withholding</t>
  </si>
  <si>
    <t>Rate Over Threshold</t>
  </si>
  <si>
    <t>Tentative Annual Withholding</t>
  </si>
  <si>
    <t>Minus Dependents</t>
  </si>
  <si>
    <t>Federal Tax Withheld</t>
  </si>
  <si>
    <t>These tables are used to estimate the federal tax withholding and need to be updated each year.</t>
  </si>
  <si>
    <t>STANDARD Withholding Rate Schedules (New W-4s)</t>
  </si>
  <si>
    <t>HEAD OF HOUSEHOLD</t>
  </si>
  <si>
    <t>Standard Deductions from Step 4(b) on W-4</t>
  </si>
  <si>
    <t>Head of Household</t>
  </si>
  <si>
    <t>Period Per Year</t>
  </si>
  <si>
    <t>No</t>
  </si>
  <si>
    <t>Head-of-Household</t>
  </si>
  <si>
    <t>New Form W-4, Step 2, Checkbox, Withholding Rates</t>
  </si>
  <si>
    <r>
      <t xml:space="preserve">Used when Box 2(c) </t>
    </r>
    <r>
      <rPr>
        <b/>
        <i/>
        <sz val="10"/>
        <color rgb="FFC00000"/>
        <rFont val="Arial"/>
        <family val="2"/>
      </rPr>
      <t>IS</t>
    </r>
    <r>
      <rPr>
        <i/>
        <sz val="10"/>
        <color rgb="FFC00000"/>
        <rFont val="Arial"/>
        <family val="2"/>
      </rPr>
      <t xml:space="preserve"> Checked</t>
    </r>
  </si>
  <si>
    <t>MARRIED Filing Jointly</t>
  </si>
  <si>
    <t>SINGLE or Married Filing Separately</t>
  </si>
  <si>
    <r>
      <t xml:space="preserve">Used when Box 2(c) is </t>
    </r>
    <r>
      <rPr>
        <b/>
        <i/>
        <sz val="10"/>
        <color rgb="FFC00000"/>
        <rFont val="Arial"/>
        <family val="2"/>
      </rPr>
      <t>NOT</t>
    </r>
    <r>
      <rPr>
        <i/>
        <sz val="10"/>
        <color rgb="FFC00000"/>
        <rFont val="Arial"/>
        <family val="2"/>
      </rPr>
      <t xml:space="preserve"> Checked (adjusted by 12900 and 8600)</t>
    </r>
  </si>
  <si>
    <t>Note: The STANDARD table has been adjusted based on step 1g of Worksheet 1. Employer's Withholding Worksheet for Percentage Method Tables for Automated Payroll Systems.</t>
  </si>
  <si>
    <t>Federal Tax Tables (for 2022, using NEW W-4)</t>
  </si>
  <si>
    <r>
      <t xml:space="preserve">For Wages Paid in 2022 using the </t>
    </r>
    <r>
      <rPr>
        <i/>
        <sz val="12"/>
        <color rgb="FFC00000"/>
        <rFont val="Arial"/>
        <family val="2"/>
      </rPr>
      <t>NEW W-4 Form</t>
    </r>
  </si>
  <si>
    <r>
      <t xml:space="preserve">For Wages Paid in 2022 using the </t>
    </r>
    <r>
      <rPr>
        <i/>
        <sz val="12"/>
        <color rgb="FFC00000"/>
        <rFont val="Arial"/>
        <family val="2"/>
      </rPr>
      <t>OLD W-4 Form</t>
    </r>
  </si>
  <si>
    <t>Federal Tax Tables (for 2022, using OLD W-4)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</si>
</sst>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8" x14ac:knownFonts="1">
    <font>
      <sz val="10"/>
      <name val="Arial"/>
    </font>
    <font>
      <sz val="10"/>
      <name val="Arial"/>
      <family val="2"/>
    </font>
    <font>
      <sz val="8"/>
      <name val="Arial"/>
      <family val="2"/>
    </font>
    <font>
      <b/>
      <sz val="10"/>
      <name val="Arial"/>
      <family val="2"/>
    </font>
    <font>
      <u/>
      <sz val="10"/>
      <color indexed="12"/>
      <name val="Arial"/>
      <family val="2"/>
    </font>
    <font>
      <i/>
      <sz val="10"/>
      <name val="Arial"/>
      <family val="2"/>
    </font>
    <font>
      <b/>
      <sz val="12"/>
      <name val="Arial"/>
      <family val="2"/>
    </font>
    <font>
      <sz val="12"/>
      <name val="Arial"/>
      <family val="2"/>
    </font>
    <font>
      <sz val="10"/>
      <color indexed="9"/>
      <name val="Arial"/>
      <family val="2"/>
    </font>
    <font>
      <sz val="12"/>
      <name val="Arial"/>
      <family val="2"/>
    </font>
    <font>
      <sz val="14"/>
      <color indexed="9"/>
      <name val="Arial"/>
      <family val="2"/>
    </font>
    <font>
      <b/>
      <sz val="12"/>
      <name val="Arial"/>
      <family val="2"/>
    </font>
    <font>
      <i/>
      <sz val="12"/>
      <name val="Arial"/>
      <family val="2"/>
    </font>
    <font>
      <sz val="11"/>
      <name val="Arial"/>
      <family val="2"/>
    </font>
    <font>
      <b/>
      <sz val="20"/>
      <color theme="4"/>
      <name val="Arial"/>
      <family val="2"/>
    </font>
    <font>
      <b/>
      <sz val="12"/>
      <color theme="4"/>
      <name val="Arial"/>
      <family val="2"/>
    </font>
    <font>
      <b/>
      <sz val="24"/>
      <color theme="4"/>
      <name val="Arial"/>
      <family val="2"/>
    </font>
    <font>
      <b/>
      <sz val="8"/>
      <color theme="0" tint="-0.499984740745262"/>
      <name val="Arial"/>
      <family val="2"/>
    </font>
    <font>
      <sz val="8"/>
      <color theme="0" tint="-0.499984740745262"/>
      <name val="Arial"/>
      <family val="2"/>
    </font>
    <font>
      <sz val="9"/>
      <color indexed="81"/>
      <name val="Tahoma"/>
      <family val="2"/>
    </font>
    <font>
      <b/>
      <sz val="9"/>
      <color indexed="81"/>
      <name val="Tahoma"/>
      <family val="2"/>
    </font>
    <font>
      <sz val="10"/>
      <color rgb="FFC00000"/>
      <name val="Arial"/>
      <family val="2"/>
    </font>
    <font>
      <i/>
      <sz val="10"/>
      <color rgb="FFC00000"/>
      <name val="Arial"/>
      <family val="2"/>
    </font>
    <font>
      <i/>
      <sz val="12"/>
      <color rgb="FFC00000"/>
      <name val="Arial"/>
      <family val="2"/>
    </font>
    <font>
      <b/>
      <sz val="10"/>
      <color rgb="FFC00000"/>
      <name val="Arial"/>
      <family val="2"/>
    </font>
    <font>
      <b/>
      <i/>
      <sz val="10"/>
      <color rgb="FFC00000"/>
      <name val="Arial"/>
      <family val="2"/>
    </font>
    <font>
      <b/>
      <i/>
      <sz val="9"/>
      <color indexed="81"/>
      <name val="Tahoma"/>
      <family val="2"/>
    </font>
    <font>
      <i/>
      <sz val="8"/>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s>
  <borders count="4">
    <border>
      <left/>
      <right/>
      <top/>
      <bottom/>
      <diagonal/>
    </border>
    <border>
      <left style="thin">
        <color indexed="55"/>
      </left>
      <right style="thin">
        <color indexed="55"/>
      </right>
      <top style="thin">
        <color indexed="55"/>
      </top>
      <bottom style="thin">
        <color indexed="55"/>
      </bottom>
      <diagonal/>
    </border>
    <border>
      <left/>
      <right/>
      <top/>
      <bottom style="thin">
        <color indexed="55"/>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cellStyleXfs>
  <cellXfs count="103">
    <xf numFmtId="0" fontId="0" fillId="0" borderId="0" xfId="0"/>
    <xf numFmtId="0" fontId="0" fillId="0" borderId="0" xfId="0" applyAlignment="1">
      <alignment horizontal="right"/>
    </xf>
    <xf numFmtId="44" fontId="0" fillId="0" borderId="0" xfId="0" applyNumberFormat="1"/>
    <xf numFmtId="4" fontId="0" fillId="0" borderId="1" xfId="0" applyNumberFormat="1" applyBorder="1"/>
    <xf numFmtId="0" fontId="5" fillId="0" borderId="0" xfId="0" applyFont="1"/>
    <xf numFmtId="0" fontId="2" fillId="0" borderId="0" xfId="0" applyFont="1"/>
    <xf numFmtId="44" fontId="2" fillId="0" borderId="0" xfId="0" applyNumberFormat="1" applyFont="1"/>
    <xf numFmtId="0" fontId="0" fillId="0" borderId="0" xfId="0" applyAlignment="1">
      <alignment vertical="center"/>
    </xf>
    <xf numFmtId="0" fontId="9" fillId="0" borderId="1" xfId="0" applyFont="1" applyBorder="1" applyAlignment="1">
      <alignment horizontal="right" vertical="center"/>
    </xf>
    <xf numFmtId="0" fontId="9" fillId="0" borderId="1" xfId="0" applyFont="1" applyBorder="1" applyAlignment="1">
      <alignment vertical="center"/>
    </xf>
    <xf numFmtId="0" fontId="9" fillId="0" borderId="0" xfId="0" applyFont="1" applyAlignment="1">
      <alignment horizontal="right" vertical="center"/>
    </xf>
    <xf numFmtId="44" fontId="9" fillId="0" borderId="0" xfId="1" applyFont="1" applyAlignment="1">
      <alignment vertical="center"/>
    </xf>
    <xf numFmtId="10" fontId="9" fillId="0" borderId="1" xfId="0" applyNumberFormat="1" applyFont="1" applyBorder="1" applyAlignment="1">
      <alignment vertical="center"/>
    </xf>
    <xf numFmtId="0" fontId="11" fillId="0" borderId="0" xfId="0" applyFont="1" applyAlignment="1">
      <alignment horizontal="right" vertical="center"/>
    </xf>
    <xf numFmtId="0" fontId="12" fillId="0" borderId="0" xfId="0" applyFont="1" applyAlignment="1">
      <alignment horizontal="right" vertical="center"/>
    </xf>
    <xf numFmtId="4" fontId="9" fillId="0" borderId="0" xfId="0" applyNumberFormat="1" applyFont="1" applyAlignment="1">
      <alignment vertical="center"/>
    </xf>
    <xf numFmtId="10" fontId="9" fillId="0" borderId="0" xfId="3" applyNumberFormat="1" applyFont="1" applyAlignment="1">
      <alignment vertical="center"/>
    </xf>
    <xf numFmtId="164" fontId="0" fillId="0" borderId="1" xfId="0" applyNumberFormat="1" applyBorder="1"/>
    <xf numFmtId="0" fontId="0" fillId="2" borderId="0" xfId="0" applyFill="1"/>
    <xf numFmtId="0" fontId="0" fillId="2" borderId="0" xfId="0" applyFill="1" applyAlignment="1">
      <alignment horizontal="right"/>
    </xf>
    <xf numFmtId="0" fontId="0" fillId="2" borderId="0" xfId="0" applyFill="1" applyAlignment="1">
      <alignment horizontal="center"/>
    </xf>
    <xf numFmtId="0" fontId="15" fillId="0" borderId="0" xfId="0" applyFont="1"/>
    <xf numFmtId="0" fontId="15" fillId="0" borderId="0" xfId="0" applyFont="1" applyAlignment="1">
      <alignment horizontal="left"/>
    </xf>
    <xf numFmtId="0" fontId="16" fillId="0" borderId="0" xfId="0" applyFont="1" applyAlignment="1" applyProtection="1">
      <alignment horizontal="left" vertical="center"/>
      <protection locked="0"/>
    </xf>
    <xf numFmtId="0" fontId="10" fillId="3" borderId="2" xfId="0" applyFont="1" applyFill="1" applyBorder="1" applyAlignment="1">
      <alignment vertical="center"/>
    </xf>
    <xf numFmtId="0" fontId="8" fillId="3" borderId="2" xfId="0" applyFont="1" applyFill="1" applyBorder="1" applyAlignment="1">
      <alignment vertical="center"/>
    </xf>
    <xf numFmtId="0" fontId="6" fillId="4" borderId="0" xfId="0" applyFont="1" applyFill="1" applyAlignment="1">
      <alignment horizontal="right" vertical="center"/>
    </xf>
    <xf numFmtId="0" fontId="7" fillId="4" borderId="0" xfId="0" applyFont="1" applyFill="1" applyAlignment="1">
      <alignment horizontal="right" vertical="center"/>
    </xf>
    <xf numFmtId="39" fontId="7" fillId="4" borderId="0" xfId="0" applyNumberFormat="1" applyFont="1" applyFill="1" applyAlignment="1">
      <alignment vertical="center"/>
    </xf>
    <xf numFmtId="39" fontId="7" fillId="4" borderId="0" xfId="1" applyNumberFormat="1" applyFont="1" applyFill="1" applyAlignment="1">
      <alignment vertical="center"/>
    </xf>
    <xf numFmtId="0" fontId="9" fillId="4" borderId="0" xfId="0" applyFont="1" applyFill="1" applyAlignment="1">
      <alignment horizontal="right" vertical="center"/>
    </xf>
    <xf numFmtId="0" fontId="9" fillId="5" borderId="0" xfId="0" applyFont="1" applyFill="1" applyAlignment="1">
      <alignment vertical="center"/>
    </xf>
    <xf numFmtId="0" fontId="9" fillId="5" borderId="2" xfId="0" applyFont="1" applyFill="1" applyBorder="1" applyAlignment="1">
      <alignment vertical="center"/>
    </xf>
    <xf numFmtId="0" fontId="17" fillId="0" borderId="0" xfId="0" applyFont="1" applyAlignment="1">
      <alignment horizontal="left"/>
    </xf>
    <xf numFmtId="0" fontId="18" fillId="0" borderId="0" xfId="0" applyFont="1"/>
    <xf numFmtId="0" fontId="2" fillId="0" borderId="0" xfId="0" applyFont="1" applyAlignment="1">
      <alignment vertical="center"/>
    </xf>
    <xf numFmtId="0" fontId="12" fillId="0" borderId="0" xfId="0" applyFont="1"/>
    <xf numFmtId="44" fontId="9" fillId="0" borderId="1" xfId="1" applyFont="1" applyBorder="1" applyAlignment="1">
      <alignment vertical="center" shrinkToFit="1"/>
    </xf>
    <xf numFmtId="44" fontId="9" fillId="4" borderId="0" xfId="0" applyNumberFormat="1" applyFont="1" applyFill="1" applyAlignment="1">
      <alignment vertical="center" shrinkToFit="1"/>
    </xf>
    <xf numFmtId="39" fontId="7" fillId="2" borderId="0" xfId="0" applyNumberFormat="1" applyFont="1" applyFill="1" applyAlignment="1">
      <alignment vertical="center" shrinkToFit="1"/>
    </xf>
    <xf numFmtId="44" fontId="9" fillId="0" borderId="1" xfId="0" applyNumberFormat="1" applyFont="1" applyBorder="1" applyAlignment="1">
      <alignment vertical="center" shrinkToFit="1"/>
    </xf>
    <xf numFmtId="0" fontId="4" fillId="0" borderId="0" xfId="2" applyAlignment="1" applyProtection="1"/>
    <xf numFmtId="0" fontId="1" fillId="0" borderId="0" xfId="0" applyFont="1"/>
    <xf numFmtId="0" fontId="0" fillId="4" borderId="0" xfId="0" applyFill="1" applyAlignment="1">
      <alignment horizontal="right"/>
    </xf>
    <xf numFmtId="0" fontId="0" fillId="4" borderId="0" xfId="0" applyFill="1" applyAlignment="1">
      <alignment horizontal="center"/>
    </xf>
    <xf numFmtId="4" fontId="0" fillId="4" borderId="0" xfId="0" applyNumberFormat="1" applyFill="1" applyBorder="1"/>
    <xf numFmtId="0" fontId="1" fillId="4" borderId="0" xfId="0" applyFont="1" applyFill="1" applyAlignment="1">
      <alignment horizontal="right"/>
    </xf>
    <xf numFmtId="4" fontId="0" fillId="6" borderId="3" xfId="0" applyNumberFormat="1" applyFill="1" applyBorder="1"/>
    <xf numFmtId="0" fontId="3" fillId="2" borderId="0" xfId="0" applyFont="1" applyFill="1" applyAlignment="1">
      <alignment horizontal="left"/>
    </xf>
    <xf numFmtId="0" fontId="9" fillId="4" borderId="0" xfId="0" applyFont="1" applyFill="1" applyAlignment="1">
      <alignment vertical="center"/>
    </xf>
    <xf numFmtId="0" fontId="21" fillId="0" borderId="0" xfId="0" applyFont="1"/>
    <xf numFmtId="0" fontId="0" fillId="0" borderId="0" xfId="0"/>
    <xf numFmtId="0" fontId="16" fillId="0" borderId="0" xfId="4" applyFont="1" applyAlignment="1" applyProtection="1">
      <alignment horizontal="left" vertical="center"/>
      <protection locked="0"/>
    </xf>
    <xf numFmtId="0" fontId="1" fillId="0" borderId="0" xfId="4"/>
    <xf numFmtId="0" fontId="12" fillId="0" borderId="0" xfId="4" applyFont="1"/>
    <xf numFmtId="0" fontId="2" fillId="0" borderId="0" xfId="4" applyFont="1" applyAlignment="1">
      <alignment horizontal="right" vertical="center"/>
    </xf>
    <xf numFmtId="0" fontId="4" fillId="0" borderId="0" xfId="2" applyAlignment="1" applyProtection="1">
      <alignment horizontal="right"/>
    </xf>
    <xf numFmtId="0" fontId="10" fillId="3" borderId="2" xfId="4" applyFont="1" applyFill="1" applyBorder="1" applyAlignment="1">
      <alignment vertical="center"/>
    </xf>
    <xf numFmtId="0" fontId="8" fillId="3" borderId="2" xfId="4" applyFont="1" applyFill="1" applyBorder="1" applyAlignment="1">
      <alignment vertical="center"/>
    </xf>
    <xf numFmtId="0" fontId="24" fillId="0" borderId="0" xfId="4" applyFont="1" applyAlignment="1">
      <alignment horizontal="right"/>
    </xf>
    <xf numFmtId="0" fontId="7" fillId="4" borderId="0" xfId="4" applyFont="1" applyFill="1" applyAlignment="1">
      <alignment horizontal="right" vertical="center"/>
    </xf>
    <xf numFmtId="44" fontId="7" fillId="0" borderId="1" xfId="1" applyFont="1" applyBorder="1" applyAlignment="1">
      <alignment vertical="center" shrinkToFit="1"/>
    </xf>
    <xf numFmtId="0" fontId="7" fillId="0" borderId="1" xfId="4" applyFont="1" applyBorder="1" applyAlignment="1">
      <alignment horizontal="right" vertical="center"/>
    </xf>
    <xf numFmtId="0" fontId="7" fillId="4" borderId="0" xfId="4" applyFont="1" applyFill="1" applyAlignment="1">
      <alignment vertical="center"/>
    </xf>
    <xf numFmtId="44" fontId="7" fillId="4" borderId="0" xfId="4" applyNumberFormat="1" applyFont="1" applyFill="1" applyAlignment="1">
      <alignment vertical="center" shrinkToFit="1"/>
    </xf>
    <xf numFmtId="0" fontId="1" fillId="0" borderId="0" xfId="4" applyAlignment="1">
      <alignment horizontal="right"/>
    </xf>
    <xf numFmtId="44" fontId="7" fillId="0" borderId="1" xfId="4" applyNumberFormat="1" applyFont="1" applyBorder="1" applyAlignment="1">
      <alignment vertical="center" shrinkToFit="1"/>
    </xf>
    <xf numFmtId="0" fontId="2" fillId="0" borderId="0" xfId="4" applyFont="1"/>
    <xf numFmtId="44" fontId="2" fillId="0" borderId="0" xfId="4" applyNumberFormat="1" applyFont="1"/>
    <xf numFmtId="0" fontId="7" fillId="5" borderId="0" xfId="4" applyFont="1" applyFill="1" applyAlignment="1">
      <alignment vertical="center"/>
    </xf>
    <xf numFmtId="0" fontId="7" fillId="5" borderId="2" xfId="4" applyFont="1" applyFill="1" applyBorder="1" applyAlignment="1">
      <alignment vertical="center"/>
    </xf>
    <xf numFmtId="10" fontId="7" fillId="0" borderId="1" xfId="4" applyNumberFormat="1" applyFont="1" applyBorder="1" applyAlignment="1">
      <alignment vertical="center"/>
    </xf>
    <xf numFmtId="0" fontId="6" fillId="0" borderId="0" xfId="4" applyFont="1" applyAlignment="1">
      <alignment horizontal="left" vertical="center"/>
    </xf>
    <xf numFmtId="44" fontId="7" fillId="0" borderId="0" xfId="1" applyFont="1" applyAlignment="1">
      <alignment horizontal="right" vertical="center"/>
    </xf>
    <xf numFmtId="0" fontId="12" fillId="0" borderId="0" xfId="4" applyFont="1" applyAlignment="1">
      <alignment horizontal="right" vertical="center"/>
    </xf>
    <xf numFmtId="4" fontId="7" fillId="0" borderId="0" xfId="4" applyNumberFormat="1" applyFont="1" applyAlignment="1">
      <alignment vertical="center"/>
    </xf>
    <xf numFmtId="10" fontId="7" fillId="0" borderId="0" xfId="3" applyNumberFormat="1" applyFont="1" applyAlignment="1">
      <alignment vertical="center"/>
    </xf>
    <xf numFmtId="0" fontId="1" fillId="0" borderId="0" xfId="4" applyAlignment="1">
      <alignment vertical="center"/>
    </xf>
    <xf numFmtId="0" fontId="6" fillId="4" borderId="0" xfId="4" applyFont="1" applyFill="1" applyAlignment="1">
      <alignment horizontal="right" vertical="center"/>
    </xf>
    <xf numFmtId="39" fontId="7" fillId="2" borderId="0" xfId="4" applyNumberFormat="1" applyFont="1" applyFill="1" applyAlignment="1">
      <alignment vertical="center" shrinkToFit="1"/>
    </xf>
    <xf numFmtId="39" fontId="7" fillId="4" borderId="0" xfId="4" applyNumberFormat="1" applyFont="1" applyFill="1" applyAlignment="1">
      <alignment vertical="center"/>
    </xf>
    <xf numFmtId="44" fontId="1" fillId="0" borderId="0" xfId="4" applyNumberFormat="1"/>
    <xf numFmtId="0" fontId="17" fillId="0" borderId="0" xfId="4" applyFont="1" applyAlignment="1">
      <alignment horizontal="left"/>
    </xf>
    <xf numFmtId="0" fontId="18" fillId="0" borderId="0" xfId="4" applyFont="1"/>
    <xf numFmtId="0" fontId="5" fillId="0" borderId="0" xfId="4" applyFont="1" applyAlignment="1">
      <alignment horizontal="left" vertical="top"/>
    </xf>
    <xf numFmtId="0" fontId="5" fillId="0" borderId="0" xfId="4" applyFont="1" applyAlignment="1">
      <alignment vertical="top" wrapText="1"/>
    </xf>
    <xf numFmtId="0" fontId="5" fillId="0" borderId="0" xfId="4" applyFont="1"/>
    <xf numFmtId="0" fontId="15" fillId="0" borderId="0" xfId="4" applyFont="1" applyAlignment="1">
      <alignment horizontal="left"/>
    </xf>
    <xf numFmtId="0" fontId="22" fillId="0" borderId="0" xfId="4" applyFont="1"/>
    <xf numFmtId="0" fontId="3" fillId="2" borderId="0" xfId="4" applyFont="1" applyFill="1" applyAlignment="1">
      <alignment horizontal="left"/>
    </xf>
    <xf numFmtId="0" fontId="1" fillId="2" borderId="0" xfId="4" applyFill="1"/>
    <xf numFmtId="0" fontId="1" fillId="2" borderId="0" xfId="4" applyFill="1" applyAlignment="1">
      <alignment horizontal="right"/>
    </xf>
    <xf numFmtId="4" fontId="1" fillId="0" borderId="1" xfId="4" applyNumberFormat="1" applyBorder="1"/>
    <xf numFmtId="164" fontId="1" fillId="0" borderId="1" xfId="4" applyNumberFormat="1" applyBorder="1"/>
    <xf numFmtId="0" fontId="15" fillId="0" borderId="0" xfId="4" applyFont="1"/>
    <xf numFmtId="0" fontId="1" fillId="4" borderId="0" xfId="4" applyFill="1" applyAlignment="1">
      <alignment horizontal="right"/>
    </xf>
    <xf numFmtId="0" fontId="1" fillId="2" borderId="0" xfId="4" applyFill="1" applyAlignment="1">
      <alignment horizontal="center"/>
    </xf>
    <xf numFmtId="0" fontId="1" fillId="4" borderId="0" xfId="4" applyFill="1" applyAlignment="1">
      <alignment horizontal="center"/>
    </xf>
    <xf numFmtId="0" fontId="25" fillId="0" borderId="0" xfId="0" applyFont="1"/>
    <xf numFmtId="0" fontId="14" fillId="0" borderId="0" xfId="4" applyFont="1" applyAlignment="1" applyProtection="1">
      <alignment vertical="center"/>
      <protection locked="0"/>
    </xf>
    <xf numFmtId="0" fontId="13" fillId="0" borderId="1" xfId="0" applyFont="1" applyBorder="1" applyAlignment="1">
      <alignment horizontal="center" vertical="center"/>
    </xf>
    <xf numFmtId="0" fontId="27" fillId="0" borderId="0" xfId="4" applyFont="1"/>
    <xf numFmtId="4" fontId="1" fillId="6" borderId="1" xfId="4" applyNumberFormat="1" applyFill="1" applyBorder="1"/>
  </cellXfs>
  <cellStyles count="5">
    <cellStyle name="Currency" xfId="1" builtinId="4"/>
    <cellStyle name="Hyperlink" xfId="2" builtinId="8"/>
    <cellStyle name="Normal" xfId="0" builtinId="0"/>
    <cellStyle name="Normal 2" xfId="4"/>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91733777309087"/>
          <c:y val="3.8004794672277076E-2"/>
          <c:w val="0.75347477713615296"/>
          <c:h val="0.92636687013675367"/>
        </c:manualLayout>
      </c:layout>
      <c:barChart>
        <c:barDir val="col"/>
        <c:grouping val="clustered"/>
        <c:varyColors val="0"/>
        <c:ser>
          <c:idx val="0"/>
          <c:order val="0"/>
          <c:spPr>
            <a:solidFill>
              <a:schemeClr val="accent1">
                <a:lumMod val="40000"/>
                <a:lumOff val="60000"/>
              </a:schemeClr>
            </a:solidFill>
            <a:ln w="12700">
              <a:solidFill>
                <a:schemeClr val="accent1">
                  <a:lumMod val="60000"/>
                  <a:lumOff val="40000"/>
                </a:schemeClr>
              </a:solidFill>
              <a:prstDash val="solid"/>
            </a:ln>
          </c:spPr>
          <c:invertIfNegative val="0"/>
          <c:dLbls>
            <c:spPr>
              <a:noFill/>
              <a:ln w="25400">
                <a:noFill/>
              </a:ln>
            </c:spPr>
            <c:txPr>
              <a:bodyPr rot="-5400000" vert="horz"/>
              <a:lstStyle/>
              <a:p>
                <a:pPr algn="ctr">
                  <a:defRPr sz="1000" b="0" i="0" u="none"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strRef>
              <c:f>'NEW W-4'!$B$36:$B$45</c:f>
              <c:strCache>
                <c:ptCount val="10"/>
                <c:pt idx="0">
                  <c:v>NET Take-Home Pay</c:v>
                </c:pt>
                <c:pt idx="1">
                  <c:v>FICA Social Security (6.2%)</c:v>
                </c:pt>
                <c:pt idx="2">
                  <c:v>FICA Medicare (1.45%)</c:v>
                </c:pt>
                <c:pt idx="3">
                  <c:v>Federal Tax Withheld</c:v>
                </c:pt>
                <c:pt idx="4">
                  <c:v>Tax Deferral Plan</c:v>
                </c:pt>
                <c:pt idx="5">
                  <c:v>Health Insurance Premiums</c:v>
                </c:pt>
                <c:pt idx="6">
                  <c:v>Pre-Tax Deductions</c:v>
                </c:pt>
                <c:pt idx="7">
                  <c:v>State &amp; Local Taxes</c:v>
                </c:pt>
                <c:pt idx="8">
                  <c:v>Post-Tax Deductions</c:v>
                </c:pt>
                <c:pt idx="9">
                  <c:v>Post-Tax Reimbursements</c:v>
                </c:pt>
              </c:strCache>
            </c:strRef>
          </c:cat>
          <c:val>
            <c:numRef>
              <c:f>'NEW W-4'!$C$36:$C$45</c:f>
              <c:numCache>
                <c:formatCode>#,##0.00_);\(#,##0.00\)</c:formatCode>
                <c:ptCount val="10"/>
                <c:pt idx="0">
                  <c:v>2912.5833333333335</c:v>
                </c:pt>
                <c:pt idx="1">
                  <c:v>217</c:v>
                </c:pt>
                <c:pt idx="2">
                  <c:v>50.75</c:v>
                </c:pt>
                <c:pt idx="3">
                  <c:v>134.16666666666666</c:v>
                </c:pt>
                <c:pt idx="4">
                  <c:v>0</c:v>
                </c:pt>
                <c:pt idx="5">
                  <c:v>0</c:v>
                </c:pt>
                <c:pt idx="6">
                  <c:v>0</c:v>
                </c:pt>
                <c:pt idx="7">
                  <c:v>185.5</c:v>
                </c:pt>
                <c:pt idx="8">
                  <c:v>0</c:v>
                </c:pt>
                <c:pt idx="9">
                  <c:v>0</c:v>
                </c:pt>
              </c:numCache>
            </c:numRef>
          </c:val>
          <c:extLst>
            <c:ext xmlns:c16="http://schemas.microsoft.com/office/drawing/2014/chart" uri="{C3380CC4-5D6E-409C-BE32-E72D297353CC}">
              <c16:uniqueId val="{00000000-851F-4C00-91D0-666AD24FE6AD}"/>
            </c:ext>
          </c:extLst>
        </c:ser>
        <c:dLbls>
          <c:showLegendKey val="0"/>
          <c:showVal val="0"/>
          <c:showCatName val="0"/>
          <c:showSerName val="0"/>
          <c:showPercent val="0"/>
          <c:showBubbleSize val="0"/>
        </c:dLbls>
        <c:gapWidth val="50"/>
        <c:axId val="190505728"/>
        <c:axId val="190507264"/>
      </c:barChart>
      <c:catAx>
        <c:axId val="190505728"/>
        <c:scaling>
          <c:orientation val="minMax"/>
        </c:scaling>
        <c:delete val="0"/>
        <c:axPos val="b"/>
        <c:numFmt formatCode="General" sourceLinked="0"/>
        <c:majorTickMark val="out"/>
        <c:minorTickMark val="none"/>
        <c:tickLblPos val="none"/>
        <c:spPr>
          <a:ln w="3175">
            <a:solidFill>
              <a:srgbClr val="000000"/>
            </a:solidFill>
            <a:prstDash val="solid"/>
          </a:ln>
        </c:spPr>
        <c:crossAx val="190507264"/>
        <c:crosses val="autoZero"/>
        <c:auto val="1"/>
        <c:lblAlgn val="ctr"/>
        <c:lblOffset val="100"/>
        <c:tickMarkSkip val="1"/>
        <c:noMultiLvlLbl val="0"/>
      </c:catAx>
      <c:valAx>
        <c:axId val="190507264"/>
        <c:scaling>
          <c:orientation val="minMax"/>
        </c:scaling>
        <c:delete val="0"/>
        <c:axPos val="l"/>
        <c:numFmt formatCode="#,##0_);\(#,##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5057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91733777309087"/>
          <c:y val="3.8004794672277076E-2"/>
          <c:w val="0.75347477713615296"/>
          <c:h val="0.92636687013675367"/>
        </c:manualLayout>
      </c:layout>
      <c:barChart>
        <c:barDir val="col"/>
        <c:grouping val="clustered"/>
        <c:varyColors val="0"/>
        <c:ser>
          <c:idx val="0"/>
          <c:order val="0"/>
          <c:spPr>
            <a:solidFill>
              <a:schemeClr val="accent1">
                <a:lumMod val="40000"/>
                <a:lumOff val="60000"/>
              </a:schemeClr>
            </a:solidFill>
            <a:ln w="12700">
              <a:solidFill>
                <a:schemeClr val="accent1">
                  <a:lumMod val="60000"/>
                  <a:lumOff val="40000"/>
                </a:schemeClr>
              </a:solidFill>
              <a:prstDash val="solid"/>
            </a:ln>
          </c:spPr>
          <c:invertIfNegative val="0"/>
          <c:dLbls>
            <c:spPr>
              <a:noFill/>
              <a:ln w="25400">
                <a:noFill/>
              </a:ln>
            </c:spPr>
            <c:txPr>
              <a:bodyPr rot="-5400000" vert="horz"/>
              <a:lstStyle/>
              <a:p>
                <a:pPr algn="ctr">
                  <a:defRPr sz="1000" b="0" i="0" u="none"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'OLD W-4'!$B$31:$B$40</c:f>
              <c:strCache>
                <c:ptCount val="10"/>
                <c:pt idx="0">
                  <c:v>NET Take-Home Pay</c:v>
                </c:pt>
                <c:pt idx="1">
                  <c:v>FICA Social Security (6.2%)</c:v>
                </c:pt>
                <c:pt idx="2">
                  <c:v>FICA Medicare (1.45%)</c:v>
                </c:pt>
                <c:pt idx="3">
                  <c:v>Federal Tax</c:v>
                </c:pt>
                <c:pt idx="4">
                  <c:v>Tax Deferral Plan</c:v>
                </c:pt>
                <c:pt idx="5">
                  <c:v>Health Insurance Premiums</c:v>
                </c:pt>
                <c:pt idx="6">
                  <c:v>Pre-Tax Deductions</c:v>
                </c:pt>
                <c:pt idx="7">
                  <c:v>State &amp; Local Taxes</c:v>
                </c:pt>
                <c:pt idx="8">
                  <c:v>Post-Tax Deductions</c:v>
                </c:pt>
                <c:pt idx="9">
                  <c:v>Post-Tax Reimbursements</c:v>
                </c:pt>
              </c:strCache>
            </c:strRef>
          </c:cat>
          <c:val>
            <c:numRef>
              <c:f>'OLD W-4'!$C$31:$C$40</c:f>
              <c:numCache>
                <c:formatCode>#,##0.00_);\(#,##0.00\)</c:formatCode>
                <c:ptCount val="10"/>
                <c:pt idx="0">
                  <c:v>2283.1499999999996</c:v>
                </c:pt>
                <c:pt idx="1">
                  <c:v>217</c:v>
                </c:pt>
                <c:pt idx="2">
                  <c:v>50.75</c:v>
                </c:pt>
                <c:pt idx="3">
                  <c:v>801.58333333333337</c:v>
                </c:pt>
                <c:pt idx="4">
                  <c:v>0</c:v>
                </c:pt>
                <c:pt idx="5">
                  <c:v>0</c:v>
                </c:pt>
                <c:pt idx="6">
                  <c:v>0</c:v>
                </c:pt>
                <c:pt idx="7">
                  <c:v>147.51666666666668</c:v>
                </c:pt>
                <c:pt idx="8">
                  <c:v>0</c:v>
                </c:pt>
                <c:pt idx="9">
                  <c:v>0</c:v>
                </c:pt>
              </c:numCache>
            </c:numRef>
          </c:val>
          <c:extLst>
            <c:ext xmlns:c16="http://schemas.microsoft.com/office/drawing/2014/chart" uri="{C3380CC4-5D6E-409C-BE32-E72D297353CC}">
              <c16:uniqueId val="{00000000-34B0-42B7-B5B7-00394290EAD7}"/>
            </c:ext>
          </c:extLst>
        </c:ser>
        <c:dLbls>
          <c:showLegendKey val="0"/>
          <c:showVal val="0"/>
          <c:showCatName val="0"/>
          <c:showSerName val="0"/>
          <c:showPercent val="0"/>
          <c:showBubbleSize val="0"/>
        </c:dLbls>
        <c:gapWidth val="50"/>
        <c:axId val="190505728"/>
        <c:axId val="190507264"/>
      </c:barChart>
      <c:catAx>
        <c:axId val="190505728"/>
        <c:scaling>
          <c:orientation val="minMax"/>
        </c:scaling>
        <c:delete val="0"/>
        <c:axPos val="b"/>
        <c:numFmt formatCode="General" sourceLinked="0"/>
        <c:majorTickMark val="out"/>
        <c:minorTickMark val="none"/>
        <c:tickLblPos val="none"/>
        <c:spPr>
          <a:ln w="3175">
            <a:solidFill>
              <a:srgbClr val="000000"/>
            </a:solidFill>
            <a:prstDash val="solid"/>
          </a:ln>
        </c:spPr>
        <c:crossAx val="190507264"/>
        <c:crosses val="autoZero"/>
        <c:auto val="1"/>
        <c:lblAlgn val="ctr"/>
        <c:lblOffset val="100"/>
        <c:tickMarkSkip val="1"/>
        <c:noMultiLvlLbl val="0"/>
      </c:catAx>
      <c:valAx>
        <c:axId val="190507264"/>
        <c:scaling>
          <c:orientation val="minMax"/>
        </c:scaling>
        <c:delete val="0"/>
        <c:axPos val="l"/>
        <c:numFmt formatCode="#,##0_);\(#,##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5057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257174</xdr:colOff>
      <xdr:row>5</xdr:row>
      <xdr:rowOff>38100</xdr:rowOff>
    </xdr:from>
    <xdr:to>
      <xdr:col>6</xdr:col>
      <xdr:colOff>0</xdr:colOff>
      <xdr:row>33</xdr:row>
      <xdr:rowOff>123825</xdr:rowOff>
    </xdr:to>
    <xdr:graphicFrame macro="">
      <xdr:nvGraphicFramePr>
        <xdr:cNvPr id="2" name="Chart 2">
          <a:extLst>
            <a:ext uri="{FF2B5EF4-FFF2-40B4-BE49-F238E27FC236}">
              <a16:creationId xmlns:a16="http://schemas.microsoft.com/office/drawing/2014/main" id="{DC58B611-20C7-4402-B2A7-769C95B07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333375</xdr:colOff>
      <xdr:row>6</xdr:row>
      <xdr:rowOff>0</xdr:rowOff>
    </xdr:from>
    <xdr:to>
      <xdr:col>7</xdr:col>
      <xdr:colOff>0</xdr:colOff>
      <xdr:row>31</xdr:row>
      <xdr:rowOff>28575</xdr:rowOff>
    </xdr:to>
    <xdr:graphicFrame macro="">
      <xdr:nvGraphicFramePr>
        <xdr:cNvPr id="1026" name="Chart 2">
          <a:extLst>
            <a:ext uri="{FF2B5EF4-FFF2-40B4-BE49-F238E27FC236}">
              <a16:creationId xmlns:a16="http://schemas.microsoft.com/office/drawing/2014/main" id="{00000000-0008-0000-00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57"/>
  <sheetViews>
    <sheetView showGridLines="0" tabSelected="1" workbookViewId="0">
      <selection activeCell="A52" sqref="A52"/>
    </sheetView>
  </sheetViews>
  <sheetFormatPr defaultRowHeight="12.75" x14ac:dyDescent="0.2"/>
  <cols>
    <col min="1" max="1" width="2.5703125" style="53" customWidth="1"/>
    <col min="2" max="2" width="34.7109375" style="53" customWidth="1"/>
    <col min="3" max="3" width="15.7109375" style="53" customWidth="1"/>
    <col min="4" max="5" width="14.5703125" style="53" customWidth="1"/>
    <col min="6" max="6" width="22.140625" style="53" customWidth="1"/>
    <col min="7" max="16384" width="9.140625" style="53"/>
  </cols>
  <sheetData>
    <row r="1" spans="1:8" ht="30" x14ac:dyDescent="0.2">
      <c r="A1" s="52" t="s">
        <v>28</v>
      </c>
    </row>
    <row r="2" spans="1:8" ht="15" x14ac:dyDescent="0.2">
      <c r="A2" s="54" t="s">
        <v>85</v>
      </c>
      <c r="F2" s="55"/>
    </row>
    <row r="3" spans="1:8" x14ac:dyDescent="0.2">
      <c r="F3" s="56"/>
    </row>
    <row r="4" spans="1:8" ht="18" x14ac:dyDescent="0.2">
      <c r="B4" s="57" t="s">
        <v>40</v>
      </c>
      <c r="C4" s="58"/>
      <c r="F4" s="59"/>
    </row>
    <row r="5" spans="1:8" ht="16.5" customHeight="1" x14ac:dyDescent="0.2">
      <c r="B5" s="60" t="s">
        <v>0</v>
      </c>
      <c r="C5" s="61">
        <v>3500</v>
      </c>
    </row>
    <row r="6" spans="1:8" ht="16.5" customHeight="1" x14ac:dyDescent="0.2">
      <c r="B6" s="60" t="s">
        <v>7</v>
      </c>
      <c r="C6" s="62" t="s">
        <v>8</v>
      </c>
    </row>
    <row r="7" spans="1:8" ht="16.5" hidden="1" customHeight="1" x14ac:dyDescent="0.2">
      <c r="B7" s="60" t="s">
        <v>21</v>
      </c>
      <c r="C7" s="63">
        <f>VLOOKUP(C6,TaxTablesNEW!A48:C52,2,0)</f>
        <v>12</v>
      </c>
    </row>
    <row r="8" spans="1:8" ht="16.5" customHeight="1" x14ac:dyDescent="0.2">
      <c r="B8" s="60" t="s">
        <v>29</v>
      </c>
      <c r="C8" s="64">
        <f>C5*C7</f>
        <v>42000</v>
      </c>
      <c r="E8" s="65"/>
      <c r="F8" s="65"/>
      <c r="G8" s="65"/>
      <c r="H8" s="65"/>
    </row>
    <row r="9" spans="1:8" ht="18" x14ac:dyDescent="0.2">
      <c r="B9" s="57" t="s">
        <v>55</v>
      </c>
      <c r="C9" s="58"/>
    </row>
    <row r="10" spans="1:8" ht="16.5" customHeight="1" x14ac:dyDescent="0.2">
      <c r="B10" s="60" t="s">
        <v>5</v>
      </c>
      <c r="C10" s="62" t="s">
        <v>56</v>
      </c>
    </row>
    <row r="11" spans="1:8" ht="16.5" customHeight="1" x14ac:dyDescent="0.2">
      <c r="B11" s="60" t="s">
        <v>57</v>
      </c>
      <c r="C11" s="62" t="s">
        <v>76</v>
      </c>
    </row>
    <row r="12" spans="1:8" ht="16.5" customHeight="1" x14ac:dyDescent="0.2">
      <c r="B12" s="60" t="s">
        <v>58</v>
      </c>
      <c r="C12" s="66"/>
    </row>
    <row r="13" spans="1:8" ht="16.5" customHeight="1" x14ac:dyDescent="0.2">
      <c r="B13" s="60" t="s">
        <v>59</v>
      </c>
      <c r="C13" s="66"/>
      <c r="E13" s="65"/>
      <c r="F13" s="65"/>
      <c r="G13" s="65"/>
    </row>
    <row r="14" spans="1:8" ht="16.5" customHeight="1" x14ac:dyDescent="0.2">
      <c r="B14" s="60" t="s">
        <v>60</v>
      </c>
      <c r="C14" s="66"/>
      <c r="E14" s="65"/>
      <c r="F14" s="65"/>
      <c r="G14" s="65"/>
    </row>
    <row r="15" spans="1:8" ht="16.5" customHeight="1" x14ac:dyDescent="0.2">
      <c r="B15" s="60" t="s">
        <v>61</v>
      </c>
      <c r="C15" s="66"/>
      <c r="E15" s="65"/>
      <c r="F15" s="65"/>
      <c r="G15" s="65"/>
    </row>
    <row r="16" spans="1:8" s="67" customFormat="1" ht="16.5" customHeight="1" x14ac:dyDescent="0.2">
      <c r="C16" s="68"/>
    </row>
    <row r="17" spans="2:3" ht="18" x14ac:dyDescent="0.2">
      <c r="B17" s="57" t="s">
        <v>41</v>
      </c>
      <c r="C17" s="58"/>
    </row>
    <row r="18" spans="2:3" ht="16.5" customHeight="1" x14ac:dyDescent="0.2">
      <c r="B18" s="69" t="s">
        <v>62</v>
      </c>
      <c r="C18" s="70"/>
    </row>
    <row r="19" spans="2:3" ht="16.5" customHeight="1" x14ac:dyDescent="0.2">
      <c r="B19" s="60" t="s">
        <v>30</v>
      </c>
      <c r="C19" s="71">
        <v>0</v>
      </c>
    </row>
    <row r="20" spans="2:3" ht="16.5" customHeight="1" x14ac:dyDescent="0.2">
      <c r="B20" s="60" t="s">
        <v>45</v>
      </c>
      <c r="C20" s="66">
        <v>0</v>
      </c>
    </row>
    <row r="21" spans="2:3" ht="16.5" customHeight="1" x14ac:dyDescent="0.2">
      <c r="B21" s="60" t="s">
        <v>3</v>
      </c>
      <c r="C21" s="66">
        <v>0</v>
      </c>
    </row>
    <row r="22" spans="2:3" ht="16.5" customHeight="1" x14ac:dyDescent="0.2">
      <c r="B22" s="60" t="s">
        <v>32</v>
      </c>
      <c r="C22" s="64">
        <f>MAX(0,C5-C19*C5-C21-C20)</f>
        <v>3500</v>
      </c>
    </row>
    <row r="23" spans="2:3" ht="15.75" customHeight="1" x14ac:dyDescent="0.2">
      <c r="B23" s="60" t="s">
        <v>63</v>
      </c>
      <c r="C23" s="64">
        <f>MAX(0,C22*C7+C13-C14)</f>
        <v>42000</v>
      </c>
    </row>
    <row r="24" spans="2:3" ht="15.75" hidden="1" customHeight="1" x14ac:dyDescent="0.2">
      <c r="B24" s="72" t="s">
        <v>22</v>
      </c>
      <c r="C24" s="73" t="str">
        <f>IF(C11="Yes","Checked","Standard")</f>
        <v>Standard</v>
      </c>
    </row>
    <row r="25" spans="2:3" ht="15" hidden="1" customHeight="1" x14ac:dyDescent="0.2">
      <c r="B25" s="74" t="s">
        <v>64</v>
      </c>
      <c r="C25" s="75">
        <f>IF($C$11="No",IF(C$10="Married Joint",VLOOKUP(C23,TaxTablesNEW!A9:C16,1,1),IF(C$10="Single",VLOOKUP(C23,TaxTablesNEW!A19:C26,1,1),VLOOKUP(C23,TaxTablesNEW!A29:C36,1,1))),IF(C$10="Married Joint",VLOOKUP(C23,TaxTablesNEW!E9:G16,1,1),IF(C$10="Single",VLOOKUP(C23,TaxTablesNEW!E19:G26,1,1),VLOOKUP(C23,TaxTablesNEW!E29:G36,1,1))))</f>
        <v>25900</v>
      </c>
    </row>
    <row r="26" spans="2:3" ht="15" hidden="1" x14ac:dyDescent="0.2">
      <c r="B26" s="74" t="s">
        <v>65</v>
      </c>
      <c r="C26" s="75">
        <f>IF($C$11="No",IF(C$10="Married Joint",VLOOKUP(C23,TaxTablesNEW!A9:C16,2,1),IF(C$10="Single",VLOOKUP(C23,TaxTablesNEW!A19:C26,2,1),VLOOKUP(C23,TaxTablesNEW!A29:C36,2,1))),IF(C$10="Married Joint",VLOOKUP(C23,TaxTablesNEW!E9:G16,2,1),IF(C$10="Single",VLOOKUP(C23,TaxTablesNEW!E19:G26,2,1),VLOOKUP(C23,TaxTablesNEW!E29:G36,2,1))))</f>
        <v>0</v>
      </c>
    </row>
    <row r="27" spans="2:3" ht="15" hidden="1" x14ac:dyDescent="0.2">
      <c r="B27" s="74" t="s">
        <v>66</v>
      </c>
      <c r="C27" s="76">
        <f>IF($C$11="No",IF(C$10="Married Joint",VLOOKUP(C23,TaxTablesNEW!A9:C16,3,1),IF(C$10="Single",VLOOKUP(C23,TaxTablesNEW!A19:C26,3,1),VLOOKUP(C23,TaxTablesNEW!A29:C36,3,1))),IF(C$10="Married Joint",VLOOKUP(C23,TaxTablesNEW!E9:G16,3,1),IF(C$10="Single",VLOOKUP(C23,TaxTablesNEW!E19:G26,3,1),VLOOKUP(C23,TaxTablesNEW!E29:G36,3,1))))</f>
        <v>0.1</v>
      </c>
    </row>
    <row r="28" spans="2:3" ht="15" hidden="1" x14ac:dyDescent="0.2">
      <c r="B28" s="74" t="s">
        <v>67</v>
      </c>
      <c r="C28" s="75">
        <f>C26+C27*(C23-C25)</f>
        <v>1610</v>
      </c>
    </row>
    <row r="29" spans="2:3" ht="15" hidden="1" x14ac:dyDescent="0.2">
      <c r="B29" s="74" t="s">
        <v>68</v>
      </c>
      <c r="C29" s="75">
        <f>MAX(C28-C12,0)</f>
        <v>1610</v>
      </c>
    </row>
    <row r="30" spans="2:3" ht="16.5" customHeight="1" x14ac:dyDescent="0.2">
      <c r="B30" s="69" t="s">
        <v>43</v>
      </c>
      <c r="C30" s="70"/>
    </row>
    <row r="31" spans="2:3" ht="16.5" customHeight="1" x14ac:dyDescent="0.2">
      <c r="B31" s="60" t="s">
        <v>2</v>
      </c>
      <c r="C31" s="71">
        <v>5.2999999999999999E-2</v>
      </c>
    </row>
    <row r="32" spans="2:3" ht="16.5" customHeight="1" x14ac:dyDescent="0.2">
      <c r="B32" s="60" t="s">
        <v>20</v>
      </c>
      <c r="C32" s="61">
        <v>0</v>
      </c>
    </row>
    <row r="33" spans="2:3" ht="16.5" customHeight="1" x14ac:dyDescent="0.2">
      <c r="B33" s="60" t="s">
        <v>4</v>
      </c>
      <c r="C33" s="61">
        <v>0</v>
      </c>
    </row>
    <row r="34" spans="2:3" ht="15" customHeight="1" x14ac:dyDescent="0.2">
      <c r="B34" s="77"/>
      <c r="C34" s="77"/>
    </row>
    <row r="35" spans="2:3" ht="18" x14ac:dyDescent="0.2">
      <c r="B35" s="57" t="s">
        <v>44</v>
      </c>
      <c r="C35" s="58"/>
    </row>
    <row r="36" spans="2:3" ht="16.5" customHeight="1" x14ac:dyDescent="0.2">
      <c r="B36" s="78" t="s">
        <v>39</v>
      </c>
      <c r="C36" s="79">
        <f>C5-SUM(C37:C44)+C45</f>
        <v>2912.5833333333335</v>
      </c>
    </row>
    <row r="37" spans="2:3" ht="16.5" customHeight="1" x14ac:dyDescent="0.2">
      <c r="B37" s="60" t="s">
        <v>33</v>
      </c>
      <c r="C37" s="80">
        <f>(C5-C20)*6.2%</f>
        <v>217</v>
      </c>
    </row>
    <row r="38" spans="2:3" ht="16.5" customHeight="1" x14ac:dyDescent="0.2">
      <c r="B38" s="60" t="s">
        <v>34</v>
      </c>
      <c r="C38" s="80">
        <f>(C5-C20)*1.45%</f>
        <v>50.75</v>
      </c>
    </row>
    <row r="39" spans="2:3" ht="16.5" customHeight="1" x14ac:dyDescent="0.2">
      <c r="B39" s="60" t="s">
        <v>69</v>
      </c>
      <c r="C39" s="29">
        <f>C29/C7+C15</f>
        <v>134.16666666666666</v>
      </c>
    </row>
    <row r="40" spans="2:3" ht="16.5" customHeight="1" x14ac:dyDescent="0.2">
      <c r="B40" s="60" t="s">
        <v>31</v>
      </c>
      <c r="C40" s="80">
        <f>C19*C5</f>
        <v>0</v>
      </c>
    </row>
    <row r="41" spans="2:3" ht="16.5" customHeight="1" x14ac:dyDescent="0.2">
      <c r="B41" s="60" t="s">
        <v>46</v>
      </c>
      <c r="C41" s="80">
        <f>C20</f>
        <v>0</v>
      </c>
    </row>
    <row r="42" spans="2:3" ht="16.5" customHeight="1" x14ac:dyDescent="0.2">
      <c r="B42" s="60" t="s">
        <v>18</v>
      </c>
      <c r="C42" s="80">
        <f>C21</f>
        <v>0</v>
      </c>
    </row>
    <row r="43" spans="2:3" ht="16.5" customHeight="1" x14ac:dyDescent="0.2">
      <c r="B43" s="60" t="s">
        <v>27</v>
      </c>
      <c r="C43" s="80">
        <f>C22*C31</f>
        <v>185.5</v>
      </c>
    </row>
    <row r="44" spans="2:3" ht="16.5" customHeight="1" x14ac:dyDescent="0.2">
      <c r="B44" s="60" t="s">
        <v>19</v>
      </c>
      <c r="C44" s="80">
        <f>C32</f>
        <v>0</v>
      </c>
    </row>
    <row r="45" spans="2:3" ht="16.5" customHeight="1" x14ac:dyDescent="0.2">
      <c r="B45" s="60" t="s">
        <v>26</v>
      </c>
      <c r="C45" s="80">
        <f>C33</f>
        <v>0</v>
      </c>
    </row>
    <row r="46" spans="2:3" x14ac:dyDescent="0.2">
      <c r="C46" s="81"/>
    </row>
    <row r="47" spans="2:3" s="67" customFormat="1" ht="11.25" x14ac:dyDescent="0.2">
      <c r="B47" s="82" t="s">
        <v>38</v>
      </c>
      <c r="C47" s="68"/>
    </row>
    <row r="48" spans="2:3" s="67" customFormat="1" ht="11.25" x14ac:dyDescent="0.2">
      <c r="B48" s="83" t="s">
        <v>35</v>
      </c>
      <c r="C48" s="68"/>
    </row>
    <row r="49" spans="2:3" s="67" customFormat="1" ht="11.25" x14ac:dyDescent="0.2">
      <c r="B49" s="83" t="s">
        <v>37</v>
      </c>
      <c r="C49" s="68"/>
    </row>
    <row r="50" spans="2:3" s="67" customFormat="1" ht="11.25" x14ac:dyDescent="0.2">
      <c r="B50" s="83" t="s">
        <v>36</v>
      </c>
      <c r="C50" s="68"/>
    </row>
    <row r="51" spans="2:3" s="67" customFormat="1" ht="11.25" x14ac:dyDescent="0.2">
      <c r="C51" s="68"/>
    </row>
    <row r="52" spans="2:3" s="67" customFormat="1" ht="11.25" x14ac:dyDescent="0.2">
      <c r="C52" s="68"/>
    </row>
    <row r="53" spans="2:3" s="67" customFormat="1" x14ac:dyDescent="0.2">
      <c r="B53" s="41"/>
      <c r="C53" s="68"/>
    </row>
    <row r="54" spans="2:3" s="67" customFormat="1" x14ac:dyDescent="0.2">
      <c r="B54" s="41"/>
      <c r="C54" s="68"/>
    </row>
    <row r="55" spans="2:3" s="67" customFormat="1" ht="11.25" x14ac:dyDescent="0.2">
      <c r="C55" s="68"/>
    </row>
    <row r="56" spans="2:3" s="67" customFormat="1" ht="11.25" x14ac:dyDescent="0.2">
      <c r="C56" s="68"/>
    </row>
    <row r="57" spans="2:3" s="67" customFormat="1" ht="11.25" x14ac:dyDescent="0.2"/>
  </sheetData>
  <dataValidations count="3">
    <dataValidation type="list" allowBlank="1" showInputMessage="1" showErrorMessage="1" sqref="C11">
      <formula1>"Yes,No"</formula1>
    </dataValidation>
    <dataValidation type="list" allowBlank="1" showInputMessage="1" showErrorMessage="1" sqref="C6">
      <formula1>periods</formula1>
    </dataValidation>
    <dataValidation type="list" allowBlank="1" showInputMessage="1" showErrorMessage="1" sqref="C10">
      <formula1>"Married Joint,Single,Head of Household"</formula1>
    </dataValidation>
  </dataValidations>
  <printOptions horizontalCentered="1"/>
  <pageMargins left="0.5" right="0.5" top="0.75" bottom="1" header="0.5" footer="0.5"/>
  <pageSetup scale="7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2"/>
  <sheetViews>
    <sheetView showGridLines="0" topLeftCell="A17" workbookViewId="0">
      <selection activeCell="A47" sqref="A47:XFD50"/>
    </sheetView>
  </sheetViews>
  <sheetFormatPr defaultRowHeight="12.75" x14ac:dyDescent="0.2"/>
  <cols>
    <col min="1" max="1" width="2.5703125" customWidth="1"/>
    <col min="2" max="2" width="33" customWidth="1"/>
    <col min="3" max="3" width="19.5703125" customWidth="1"/>
    <col min="4" max="4" width="7.28515625" customWidth="1"/>
    <col min="7" max="7" width="20" customWidth="1"/>
  </cols>
  <sheetData>
    <row r="1" spans="1:9" ht="30" x14ac:dyDescent="0.2">
      <c r="A1" s="23" t="s">
        <v>28</v>
      </c>
    </row>
    <row r="2" spans="1:9" ht="15" x14ac:dyDescent="0.2">
      <c r="A2" s="36" t="s">
        <v>86</v>
      </c>
      <c r="G2" s="35"/>
    </row>
    <row r="3" spans="1:9" x14ac:dyDescent="0.2">
      <c r="A3" s="50"/>
      <c r="G3" s="41"/>
    </row>
    <row r="4" spans="1:9" ht="18" x14ac:dyDescent="0.2">
      <c r="B4" s="24" t="s">
        <v>40</v>
      </c>
      <c r="C4" s="25"/>
    </row>
    <row r="5" spans="1:9" ht="16.5" customHeight="1" x14ac:dyDescent="0.2">
      <c r="B5" s="30" t="s">
        <v>0</v>
      </c>
      <c r="C5" s="37">
        <v>3500</v>
      </c>
      <c r="E5" s="2"/>
    </row>
    <row r="6" spans="1:9" ht="16.5" customHeight="1" x14ac:dyDescent="0.2">
      <c r="B6" s="30" t="s">
        <v>7</v>
      </c>
      <c r="C6" s="8" t="s">
        <v>8</v>
      </c>
      <c r="E6" s="2"/>
    </row>
    <row r="7" spans="1:9" ht="16.5" hidden="1" customHeight="1" x14ac:dyDescent="0.2">
      <c r="B7" s="30" t="s">
        <v>21</v>
      </c>
      <c r="C7" s="49">
        <f>VLOOKUP(C6,TaxTablesOLD!A42:C46,2,0)</f>
        <v>12</v>
      </c>
    </row>
    <row r="8" spans="1:9" ht="16.5" customHeight="1" x14ac:dyDescent="0.2">
      <c r="B8" s="30" t="s">
        <v>29</v>
      </c>
      <c r="C8" s="38">
        <f>C5*C7</f>
        <v>42000</v>
      </c>
      <c r="F8" s="1"/>
      <c r="G8" s="1"/>
      <c r="H8" s="1"/>
      <c r="I8" s="1"/>
    </row>
    <row r="9" spans="1:9" s="5" customFormat="1" ht="16.5" customHeight="1" x14ac:dyDescent="0.2">
      <c r="C9" s="6"/>
    </row>
    <row r="10" spans="1:9" ht="18" x14ac:dyDescent="0.2">
      <c r="B10" s="24" t="s">
        <v>41</v>
      </c>
      <c r="C10" s="25"/>
    </row>
    <row r="11" spans="1:9" ht="16.5" customHeight="1" x14ac:dyDescent="0.2">
      <c r="B11" s="30" t="s">
        <v>5</v>
      </c>
      <c r="C11" s="100" t="s">
        <v>77</v>
      </c>
      <c r="E11" s="2"/>
    </row>
    <row r="12" spans="1:9" ht="16.5" customHeight="1" x14ac:dyDescent="0.2">
      <c r="B12" s="30" t="s">
        <v>1</v>
      </c>
      <c r="C12" s="9">
        <v>2</v>
      </c>
      <c r="F12" s="1"/>
      <c r="G12" s="1"/>
      <c r="H12" s="1"/>
    </row>
    <row r="13" spans="1:9" ht="16.5" customHeight="1" x14ac:dyDescent="0.2">
      <c r="B13" s="27" t="s">
        <v>53</v>
      </c>
      <c r="C13" s="40">
        <v>600</v>
      </c>
      <c r="F13" s="1"/>
      <c r="G13" s="1"/>
      <c r="H13" s="1"/>
    </row>
    <row r="14" spans="1:9" ht="15" x14ac:dyDescent="0.2">
      <c r="B14" s="10" t="s">
        <v>16</v>
      </c>
      <c r="C14" s="11">
        <f>VLOOKUP(C6,TaxTablesOLD!A42:C46,3,0)</f>
        <v>358.33333333333331</v>
      </c>
    </row>
    <row r="15" spans="1:9" ht="16.5" customHeight="1" x14ac:dyDescent="0.2">
      <c r="B15" s="31" t="s">
        <v>42</v>
      </c>
      <c r="C15" s="32"/>
    </row>
    <row r="16" spans="1:9" ht="16.5" customHeight="1" x14ac:dyDescent="0.2">
      <c r="B16" s="30" t="s">
        <v>30</v>
      </c>
      <c r="C16" s="12">
        <v>0</v>
      </c>
      <c r="E16" s="2"/>
    </row>
    <row r="17" spans="2:5" ht="16.5" customHeight="1" x14ac:dyDescent="0.2">
      <c r="B17" s="27" t="s">
        <v>45</v>
      </c>
      <c r="C17" s="40">
        <v>0</v>
      </c>
      <c r="E17" s="2"/>
    </row>
    <row r="18" spans="2:5" ht="16.5" customHeight="1" x14ac:dyDescent="0.2">
      <c r="B18" s="30" t="s">
        <v>3</v>
      </c>
      <c r="C18" s="40">
        <v>0</v>
      </c>
      <c r="E18" s="2"/>
    </row>
    <row r="19" spans="2:5" ht="16.5" customHeight="1" x14ac:dyDescent="0.2">
      <c r="B19" s="27" t="s">
        <v>32</v>
      </c>
      <c r="C19" s="38">
        <f>MAX(0,C5-C12*C14-C16*C5-C18-C17)</f>
        <v>2783.3333333333335</v>
      </c>
    </row>
    <row r="20" spans="2:5" ht="15.75" hidden="1" customHeight="1" x14ac:dyDescent="0.2">
      <c r="B20" s="13" t="s">
        <v>22</v>
      </c>
      <c r="C20" s="11"/>
    </row>
    <row r="21" spans="2:5" ht="15.75" hidden="1" customHeight="1" x14ac:dyDescent="0.2">
      <c r="B21" s="14" t="s">
        <v>51</v>
      </c>
      <c r="C21" s="15">
        <f>C19*C7</f>
        <v>33400</v>
      </c>
    </row>
    <row r="22" spans="2:5" ht="15" hidden="1" customHeight="1" x14ac:dyDescent="0.2">
      <c r="B22" s="14" t="s">
        <v>23</v>
      </c>
      <c r="C22" s="15">
        <f>IF(C$11="Married",VLOOKUP(C21,TaxTablesOLD!A9:C16,1,1),IF(C$11="Single",VLOOKUP(C21,TaxTablesOLD!A19:C26,1,1),VLOOKUP(C21,TaxTablesOLD!A29:C36,1,1)))</f>
        <v>25450</v>
      </c>
    </row>
    <row r="23" spans="2:5" ht="15" hidden="1" x14ac:dyDescent="0.2">
      <c r="B23" s="14" t="s">
        <v>12</v>
      </c>
      <c r="C23" s="15">
        <f>IF(C$11="Married",VLOOKUP(C21,TaxTablesOLD!A9:C16,2,1),IF(C$11="Single",VLOOKUP(C21,TaxTablesOLD!A19:C26,2,1),VLOOKUP(C21,TaxTablesOLD!A29:C36,2,1)))</f>
        <v>1465</v>
      </c>
    </row>
    <row r="24" spans="2:5" ht="15" hidden="1" x14ac:dyDescent="0.2">
      <c r="B24" s="14" t="s">
        <v>24</v>
      </c>
      <c r="C24" s="16">
        <f>IF(C$11="Married",VLOOKUP(C21,TaxTablesOLD!A9:C16,3,1),IF(C$11="Single",VLOOKUP(C21,TaxTablesOLD!A19:C26,3,1),VLOOKUP(C21,TaxTablesOLD!A29:C36,3,1)))</f>
        <v>0.12</v>
      </c>
    </row>
    <row r="25" spans="2:5" ht="16.5" customHeight="1" x14ac:dyDescent="0.2">
      <c r="B25" s="31" t="s">
        <v>43</v>
      </c>
      <c r="C25" s="32"/>
    </row>
    <row r="26" spans="2:5" ht="16.5" customHeight="1" x14ac:dyDescent="0.2">
      <c r="B26" s="30" t="s">
        <v>2</v>
      </c>
      <c r="C26" s="12">
        <v>5.2999999999999999E-2</v>
      </c>
      <c r="E26" s="2"/>
    </row>
    <row r="27" spans="2:5" ht="16.5" customHeight="1" x14ac:dyDescent="0.2">
      <c r="B27" s="30" t="s">
        <v>20</v>
      </c>
      <c r="C27" s="37">
        <v>0</v>
      </c>
      <c r="E27" s="2"/>
    </row>
    <row r="28" spans="2:5" ht="16.5" customHeight="1" x14ac:dyDescent="0.2">
      <c r="B28" s="30" t="s">
        <v>4</v>
      </c>
      <c r="C28" s="37">
        <v>0</v>
      </c>
    </row>
    <row r="29" spans="2:5" ht="15" customHeight="1" x14ac:dyDescent="0.2">
      <c r="B29" s="7"/>
      <c r="C29" s="7"/>
    </row>
    <row r="30" spans="2:5" ht="18" x14ac:dyDescent="0.2">
      <c r="B30" s="24" t="s">
        <v>44</v>
      </c>
      <c r="C30" s="25"/>
    </row>
    <row r="31" spans="2:5" ht="16.5" customHeight="1" x14ac:dyDescent="0.2">
      <c r="B31" s="26" t="s">
        <v>39</v>
      </c>
      <c r="C31" s="39">
        <f>C5-SUM(C32:C39)+C40</f>
        <v>2283.1499999999996</v>
      </c>
    </row>
    <row r="32" spans="2:5" ht="16.5" customHeight="1" x14ac:dyDescent="0.2">
      <c r="B32" s="27" t="s">
        <v>33</v>
      </c>
      <c r="C32" s="28">
        <f>(C5-C17)*6.2%</f>
        <v>217</v>
      </c>
    </row>
    <row r="33" spans="2:3" ht="16.5" customHeight="1" x14ac:dyDescent="0.2">
      <c r="B33" s="27" t="s">
        <v>34</v>
      </c>
      <c r="C33" s="28">
        <f>(C5-C17)*1.45%</f>
        <v>50.75</v>
      </c>
    </row>
    <row r="34" spans="2:3" ht="16.5" customHeight="1" x14ac:dyDescent="0.2">
      <c r="B34" s="27" t="s">
        <v>6</v>
      </c>
      <c r="C34" s="29">
        <f>(C23+C24*(C21-C22))/C7+C13</f>
        <v>801.58333333333337</v>
      </c>
    </row>
    <row r="35" spans="2:3" ht="16.5" customHeight="1" x14ac:dyDescent="0.2">
      <c r="B35" s="27" t="s">
        <v>31</v>
      </c>
      <c r="C35" s="28">
        <f>C16*C5</f>
        <v>0</v>
      </c>
    </row>
    <row r="36" spans="2:3" ht="16.5" customHeight="1" x14ac:dyDescent="0.2">
      <c r="B36" s="27" t="s">
        <v>46</v>
      </c>
      <c r="C36" s="28">
        <f>C17</f>
        <v>0</v>
      </c>
    </row>
    <row r="37" spans="2:3" ht="16.5" customHeight="1" x14ac:dyDescent="0.2">
      <c r="B37" s="27" t="s">
        <v>18</v>
      </c>
      <c r="C37" s="28">
        <f>C18</f>
        <v>0</v>
      </c>
    </row>
    <row r="38" spans="2:3" ht="16.5" customHeight="1" x14ac:dyDescent="0.2">
      <c r="B38" s="27" t="s">
        <v>27</v>
      </c>
      <c r="C38" s="28">
        <f>C19*C26</f>
        <v>147.51666666666668</v>
      </c>
    </row>
    <row r="39" spans="2:3" ht="16.5" customHeight="1" x14ac:dyDescent="0.2">
      <c r="B39" s="27" t="s">
        <v>19</v>
      </c>
      <c r="C39" s="28">
        <f>C27</f>
        <v>0</v>
      </c>
    </row>
    <row r="40" spans="2:3" ht="16.5" customHeight="1" x14ac:dyDescent="0.2">
      <c r="B40" s="27" t="s">
        <v>26</v>
      </c>
      <c r="C40" s="28">
        <f>C28</f>
        <v>0</v>
      </c>
    </row>
    <row r="41" spans="2:3" x14ac:dyDescent="0.2">
      <c r="C41" s="2"/>
    </row>
    <row r="42" spans="2:3" s="5" customFormat="1" ht="11.25" x14ac:dyDescent="0.2">
      <c r="B42" s="33" t="s">
        <v>38</v>
      </c>
      <c r="C42" s="6"/>
    </row>
    <row r="43" spans="2:3" s="5" customFormat="1" ht="11.25" x14ac:dyDescent="0.2">
      <c r="B43" s="34" t="s">
        <v>35</v>
      </c>
      <c r="C43" s="6"/>
    </row>
    <row r="44" spans="2:3" s="5" customFormat="1" ht="11.25" x14ac:dyDescent="0.2">
      <c r="B44" s="34" t="s">
        <v>37</v>
      </c>
      <c r="C44" s="6"/>
    </row>
    <row r="45" spans="2:3" s="5" customFormat="1" ht="11.25" x14ac:dyDescent="0.2">
      <c r="B45" s="34" t="s">
        <v>36</v>
      </c>
      <c r="C45" s="6"/>
    </row>
    <row r="46" spans="2:3" s="5" customFormat="1" ht="11.25" x14ac:dyDescent="0.2">
      <c r="C46" s="6"/>
    </row>
    <row r="47" spans="2:3" s="5" customFormat="1" ht="11.25" x14ac:dyDescent="0.2">
      <c r="C47" s="6"/>
    </row>
    <row r="48" spans="2:3" s="5" customFormat="1" x14ac:dyDescent="0.2">
      <c r="B48" s="41"/>
      <c r="C48" s="6"/>
    </row>
    <row r="49" spans="2:3" s="5" customFormat="1" x14ac:dyDescent="0.2">
      <c r="B49" s="41"/>
      <c r="C49" s="6"/>
    </row>
    <row r="50" spans="2:3" s="5" customFormat="1" ht="11.25" x14ac:dyDescent="0.2">
      <c r="C50" s="6"/>
    </row>
    <row r="51" spans="2:3" s="5" customFormat="1" ht="11.25" x14ac:dyDescent="0.2">
      <c r="C51" s="6"/>
    </row>
    <row r="52" spans="2:3" s="5" customFormat="1" ht="11.25" x14ac:dyDescent="0.2"/>
  </sheetData>
  <phoneticPr fontId="2" type="noConversion"/>
  <dataValidations count="2">
    <dataValidation type="list" allowBlank="1" showInputMessage="1" showErrorMessage="1" sqref="C11">
      <formula1>"Married,Single,Head-of-Household"</formula1>
    </dataValidation>
    <dataValidation type="list" allowBlank="1" showInputMessage="1" showErrorMessage="1" sqref="C6">
      <formula1>periods</formula1>
    </dataValidation>
  </dataValidations>
  <printOptions horizontalCentered="1"/>
  <pageMargins left="0.5" right="0.5" top="0.75" bottom="1" header="0.5" footer="0.5"/>
  <pageSetup scale="9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zoomScaleNormal="100" workbookViewId="0">
      <selection activeCell="A41" sqref="A41:XFD41"/>
    </sheetView>
  </sheetViews>
  <sheetFormatPr defaultRowHeight="12.75" x14ac:dyDescent="0.2"/>
  <cols>
    <col min="1" max="3" width="17.7109375" style="53" customWidth="1"/>
    <col min="4" max="4" width="10.28515625" style="53" customWidth="1"/>
    <col min="5" max="7" width="17.7109375" style="53" customWidth="1"/>
    <col min="8" max="16384" width="9.140625" style="53"/>
  </cols>
  <sheetData>
    <row r="1" spans="1:7" ht="26.25" x14ac:dyDescent="0.2">
      <c r="A1" s="99" t="s">
        <v>84</v>
      </c>
      <c r="B1" s="99"/>
      <c r="C1" s="99"/>
      <c r="D1" s="99"/>
    </row>
    <row r="2" spans="1:7" x14ac:dyDescent="0.2">
      <c r="A2" s="84" t="s">
        <v>70</v>
      </c>
      <c r="B2" s="85"/>
      <c r="C2" s="85"/>
      <c r="D2" s="85"/>
      <c r="E2" s="85"/>
      <c r="F2" s="85"/>
      <c r="G2" s="85"/>
    </row>
    <row r="3" spans="1:7" x14ac:dyDescent="0.2">
      <c r="A3" s="41"/>
      <c r="C3" s="41"/>
      <c r="E3" s="41"/>
    </row>
    <row r="4" spans="1:7" x14ac:dyDescent="0.2">
      <c r="A4" s="86"/>
    </row>
    <row r="5" spans="1:7" ht="15.75" x14ac:dyDescent="0.25">
      <c r="A5" s="87" t="s">
        <v>71</v>
      </c>
      <c r="E5" s="87" t="s">
        <v>78</v>
      </c>
    </row>
    <row r="6" spans="1:7" x14ac:dyDescent="0.2">
      <c r="A6" s="88" t="s">
        <v>82</v>
      </c>
      <c r="E6" s="88" t="s">
        <v>79</v>
      </c>
    </row>
    <row r="7" spans="1:7" x14ac:dyDescent="0.2">
      <c r="A7" s="89" t="s">
        <v>80</v>
      </c>
      <c r="B7" s="90"/>
      <c r="C7" s="90"/>
      <c r="E7" s="89" t="s">
        <v>80</v>
      </c>
      <c r="F7" s="90"/>
      <c r="G7" s="90"/>
    </row>
    <row r="8" spans="1:7" x14ac:dyDescent="0.2">
      <c r="A8" s="91" t="s">
        <v>64</v>
      </c>
      <c r="B8" s="91" t="s">
        <v>65</v>
      </c>
      <c r="C8" s="91" t="s">
        <v>66</v>
      </c>
      <c r="E8" s="91" t="s">
        <v>64</v>
      </c>
      <c r="F8" s="91" t="s">
        <v>65</v>
      </c>
      <c r="G8" s="91" t="s">
        <v>66</v>
      </c>
    </row>
    <row r="9" spans="1:7" x14ac:dyDescent="0.2">
      <c r="A9" s="92">
        <v>0</v>
      </c>
      <c r="B9" s="92">
        <v>0</v>
      </c>
      <c r="C9" s="93">
        <v>0</v>
      </c>
      <c r="E9" s="92">
        <v>0</v>
      </c>
      <c r="F9" s="92">
        <v>0</v>
      </c>
      <c r="G9" s="93">
        <v>0</v>
      </c>
    </row>
    <row r="10" spans="1:7" x14ac:dyDescent="0.2">
      <c r="A10" s="92">
        <f>TaxTablesOLD!A10+12900</f>
        <v>25900</v>
      </c>
      <c r="B10" s="92">
        <v>0</v>
      </c>
      <c r="C10" s="93">
        <v>0.1</v>
      </c>
      <c r="E10" s="92">
        <v>12950</v>
      </c>
      <c r="F10" s="92">
        <v>0</v>
      </c>
      <c r="G10" s="93">
        <v>0.1</v>
      </c>
    </row>
    <row r="11" spans="1:7" x14ac:dyDescent="0.2">
      <c r="A11" s="92">
        <f>TaxTablesOLD!A11+12900</f>
        <v>46450</v>
      </c>
      <c r="B11" s="92">
        <v>2055</v>
      </c>
      <c r="C11" s="93">
        <v>0.12</v>
      </c>
      <c r="E11" s="92">
        <v>23225</v>
      </c>
      <c r="F11" s="92">
        <v>1027.5</v>
      </c>
      <c r="G11" s="93">
        <v>0.12</v>
      </c>
    </row>
    <row r="12" spans="1:7" x14ac:dyDescent="0.2">
      <c r="A12" s="92">
        <f>TaxTablesOLD!A12+12900</f>
        <v>109450</v>
      </c>
      <c r="B12" s="92">
        <v>9615</v>
      </c>
      <c r="C12" s="93">
        <v>0.22</v>
      </c>
      <c r="E12" s="92">
        <v>54725</v>
      </c>
      <c r="F12" s="92">
        <v>4807.5</v>
      </c>
      <c r="G12" s="93">
        <v>0.22</v>
      </c>
    </row>
    <row r="13" spans="1:7" x14ac:dyDescent="0.2">
      <c r="A13" s="92">
        <f>TaxTablesOLD!A13+12900</f>
        <v>204050</v>
      </c>
      <c r="B13" s="92">
        <v>30427</v>
      </c>
      <c r="C13" s="93">
        <v>0.24</v>
      </c>
      <c r="E13" s="92">
        <v>102025</v>
      </c>
      <c r="F13" s="92">
        <v>15213.5</v>
      </c>
      <c r="G13" s="93">
        <v>0.24</v>
      </c>
    </row>
    <row r="14" spans="1:7" x14ac:dyDescent="0.2">
      <c r="A14" s="92">
        <f>TaxTablesOLD!A14+12900</f>
        <v>366000</v>
      </c>
      <c r="B14" s="92">
        <v>69295</v>
      </c>
      <c r="C14" s="93">
        <v>0.32</v>
      </c>
      <c r="E14" s="92">
        <v>183000</v>
      </c>
      <c r="F14" s="92">
        <v>34647.5</v>
      </c>
      <c r="G14" s="93">
        <v>0.32</v>
      </c>
    </row>
    <row r="15" spans="1:7" x14ac:dyDescent="0.2">
      <c r="A15" s="92">
        <f>TaxTablesOLD!A15+12900</f>
        <v>457800</v>
      </c>
      <c r="B15" s="92">
        <v>98671</v>
      </c>
      <c r="C15" s="93">
        <v>0.35</v>
      </c>
      <c r="E15" s="92">
        <v>228900</v>
      </c>
      <c r="F15" s="92">
        <v>49335.5</v>
      </c>
      <c r="G15" s="93">
        <v>0.35</v>
      </c>
    </row>
    <row r="16" spans="1:7" x14ac:dyDescent="0.2">
      <c r="A16" s="92">
        <f>TaxTablesOLD!A16+12900</f>
        <v>673750</v>
      </c>
      <c r="B16" s="92">
        <v>174253.5</v>
      </c>
      <c r="C16" s="93">
        <v>0.37</v>
      </c>
      <c r="E16" s="92">
        <v>336875</v>
      </c>
      <c r="F16" s="92">
        <v>87126.75</v>
      </c>
      <c r="G16" s="93">
        <v>0.37</v>
      </c>
    </row>
    <row r="17" spans="1:7" x14ac:dyDescent="0.2">
      <c r="A17" s="89" t="s">
        <v>81</v>
      </c>
      <c r="B17" s="90"/>
      <c r="C17" s="90"/>
      <c r="E17" s="89" t="s">
        <v>81</v>
      </c>
      <c r="F17" s="90"/>
      <c r="G17" s="90"/>
    </row>
    <row r="18" spans="1:7" x14ac:dyDescent="0.2">
      <c r="A18" s="91" t="s">
        <v>64</v>
      </c>
      <c r="B18" s="91" t="s">
        <v>65</v>
      </c>
      <c r="C18" s="91" t="s">
        <v>66</v>
      </c>
      <c r="E18" s="91" t="s">
        <v>64</v>
      </c>
      <c r="F18" s="91" t="s">
        <v>65</v>
      </c>
      <c r="G18" s="91" t="s">
        <v>66</v>
      </c>
    </row>
    <row r="19" spans="1:7" x14ac:dyDescent="0.2">
      <c r="A19" s="92">
        <v>0</v>
      </c>
      <c r="B19" s="92">
        <v>0</v>
      </c>
      <c r="C19" s="93">
        <v>0</v>
      </c>
      <c r="E19" s="92">
        <v>0</v>
      </c>
      <c r="F19" s="92">
        <v>0</v>
      </c>
      <c r="G19" s="93">
        <v>0</v>
      </c>
    </row>
    <row r="20" spans="1:7" x14ac:dyDescent="0.2">
      <c r="A20" s="92">
        <f>TaxTablesOLD!A20+8600</f>
        <v>12950</v>
      </c>
      <c r="B20" s="92">
        <v>0</v>
      </c>
      <c r="C20" s="93">
        <v>0.1</v>
      </c>
      <c r="E20" s="92">
        <v>6475</v>
      </c>
      <c r="F20" s="92">
        <v>0</v>
      </c>
      <c r="G20" s="93">
        <v>0.1</v>
      </c>
    </row>
    <row r="21" spans="1:7" x14ac:dyDescent="0.2">
      <c r="A21" s="92">
        <f>TaxTablesOLD!A21+8600</f>
        <v>23225</v>
      </c>
      <c r="B21" s="92">
        <v>1027.5</v>
      </c>
      <c r="C21" s="93">
        <v>0.12</v>
      </c>
      <c r="E21" s="92">
        <v>11613</v>
      </c>
      <c r="F21" s="92">
        <v>513.75</v>
      </c>
      <c r="G21" s="93">
        <v>0.12</v>
      </c>
    </row>
    <row r="22" spans="1:7" x14ac:dyDescent="0.2">
      <c r="A22" s="92">
        <f>TaxTablesOLD!A22+8600</f>
        <v>54725</v>
      </c>
      <c r="B22" s="92">
        <v>4807.5</v>
      </c>
      <c r="C22" s="93">
        <v>0.22</v>
      </c>
      <c r="E22" s="92">
        <v>27363</v>
      </c>
      <c r="F22" s="92">
        <v>2403.75</v>
      </c>
      <c r="G22" s="93">
        <v>0.22</v>
      </c>
    </row>
    <row r="23" spans="1:7" x14ac:dyDescent="0.2">
      <c r="A23" s="92">
        <f>TaxTablesOLD!A23+8600</f>
        <v>102025</v>
      </c>
      <c r="B23" s="92">
        <v>15213.5</v>
      </c>
      <c r="C23" s="93">
        <v>0.24</v>
      </c>
      <c r="E23" s="92">
        <v>51013</v>
      </c>
      <c r="F23" s="92">
        <v>7606.75</v>
      </c>
      <c r="G23" s="93">
        <v>0.24</v>
      </c>
    </row>
    <row r="24" spans="1:7" x14ac:dyDescent="0.2">
      <c r="A24" s="92">
        <f>TaxTablesOLD!A24+8600</f>
        <v>183000</v>
      </c>
      <c r="B24" s="92">
        <v>34647.5</v>
      </c>
      <c r="C24" s="93">
        <v>0.32</v>
      </c>
      <c r="E24" s="92">
        <v>91500</v>
      </c>
      <c r="F24" s="92">
        <v>17323.75</v>
      </c>
      <c r="G24" s="93">
        <v>0.32</v>
      </c>
    </row>
    <row r="25" spans="1:7" x14ac:dyDescent="0.2">
      <c r="A25" s="92">
        <f>TaxTablesOLD!A25+8600</f>
        <v>228900</v>
      </c>
      <c r="B25" s="92">
        <v>49335.5</v>
      </c>
      <c r="C25" s="93">
        <v>0.35</v>
      </c>
      <c r="E25" s="92">
        <v>114450</v>
      </c>
      <c r="F25" s="92">
        <v>24667.75</v>
      </c>
      <c r="G25" s="93">
        <v>0.35</v>
      </c>
    </row>
    <row r="26" spans="1:7" x14ac:dyDescent="0.2">
      <c r="A26" s="92">
        <f>TaxTablesOLD!A26+8600</f>
        <v>552850</v>
      </c>
      <c r="B26" s="92">
        <v>162718</v>
      </c>
      <c r="C26" s="93">
        <v>0.37</v>
      </c>
      <c r="E26" s="92">
        <v>276425</v>
      </c>
      <c r="F26" s="92">
        <v>81359</v>
      </c>
      <c r="G26" s="93">
        <v>0.37</v>
      </c>
    </row>
    <row r="27" spans="1:7" x14ac:dyDescent="0.2">
      <c r="A27" s="89" t="s">
        <v>72</v>
      </c>
      <c r="B27" s="90"/>
      <c r="C27" s="90"/>
      <c r="E27" s="89" t="s">
        <v>72</v>
      </c>
      <c r="F27" s="90"/>
      <c r="G27" s="90"/>
    </row>
    <row r="28" spans="1:7" x14ac:dyDescent="0.2">
      <c r="A28" s="91" t="s">
        <v>64</v>
      </c>
      <c r="B28" s="91" t="s">
        <v>65</v>
      </c>
      <c r="C28" s="91" t="s">
        <v>66</v>
      </c>
      <c r="E28" s="91" t="s">
        <v>64</v>
      </c>
      <c r="F28" s="91" t="s">
        <v>65</v>
      </c>
      <c r="G28" s="91" t="s">
        <v>66</v>
      </c>
    </row>
    <row r="29" spans="1:7" x14ac:dyDescent="0.2">
      <c r="A29" s="92">
        <v>0</v>
      </c>
      <c r="B29" s="92">
        <v>0</v>
      </c>
      <c r="C29" s="93">
        <v>0</v>
      </c>
      <c r="E29" s="92">
        <v>0</v>
      </c>
      <c r="F29" s="92">
        <v>0</v>
      </c>
      <c r="G29" s="93">
        <v>0</v>
      </c>
    </row>
    <row r="30" spans="1:7" x14ac:dyDescent="0.2">
      <c r="A30" s="92">
        <f>TaxTablesOLD!A30+8600</f>
        <v>19400</v>
      </c>
      <c r="B30" s="92">
        <v>0</v>
      </c>
      <c r="C30" s="93">
        <v>0.1</v>
      </c>
      <c r="E30" s="92">
        <v>9700</v>
      </c>
      <c r="F30" s="92">
        <v>0</v>
      </c>
      <c r="G30" s="93">
        <v>0.1</v>
      </c>
    </row>
    <row r="31" spans="1:7" x14ac:dyDescent="0.2">
      <c r="A31" s="92">
        <f>TaxTablesOLD!A31+8600</f>
        <v>34050</v>
      </c>
      <c r="B31" s="92">
        <v>1465</v>
      </c>
      <c r="C31" s="93">
        <v>0.12</v>
      </c>
      <c r="E31" s="92">
        <v>17025</v>
      </c>
      <c r="F31" s="92">
        <v>732.5</v>
      </c>
      <c r="G31" s="93">
        <v>0.12</v>
      </c>
    </row>
    <row r="32" spans="1:7" x14ac:dyDescent="0.2">
      <c r="A32" s="92">
        <f>TaxTablesOLD!A32+8600</f>
        <v>75300</v>
      </c>
      <c r="B32" s="92">
        <v>6415</v>
      </c>
      <c r="C32" s="93">
        <v>0.22</v>
      </c>
      <c r="E32" s="92">
        <v>37650</v>
      </c>
      <c r="F32" s="92">
        <v>3207.5</v>
      </c>
      <c r="G32" s="93">
        <v>0.22</v>
      </c>
    </row>
    <row r="33" spans="1:7" x14ac:dyDescent="0.2">
      <c r="A33" s="92">
        <f>TaxTablesOLD!A33+8600</f>
        <v>108450</v>
      </c>
      <c r="B33" s="92">
        <v>13708</v>
      </c>
      <c r="C33" s="93">
        <v>0.24</v>
      </c>
      <c r="E33" s="92">
        <v>54225</v>
      </c>
      <c r="F33" s="92">
        <v>6854</v>
      </c>
      <c r="G33" s="93">
        <v>0.24</v>
      </c>
    </row>
    <row r="34" spans="1:7" x14ac:dyDescent="0.2">
      <c r="A34" s="92">
        <f>TaxTablesOLD!A34+8600</f>
        <v>189450</v>
      </c>
      <c r="B34" s="92">
        <v>33148</v>
      </c>
      <c r="C34" s="93">
        <v>0.32</v>
      </c>
      <c r="E34" s="92">
        <v>94725</v>
      </c>
      <c r="F34" s="92">
        <v>16574</v>
      </c>
      <c r="G34" s="93">
        <v>0.32</v>
      </c>
    </row>
    <row r="35" spans="1:7" x14ac:dyDescent="0.2">
      <c r="A35" s="92">
        <f>TaxTablesOLD!A35+8600</f>
        <v>235350</v>
      </c>
      <c r="B35" s="92">
        <v>47836</v>
      </c>
      <c r="C35" s="93">
        <v>0.35</v>
      </c>
      <c r="E35" s="92">
        <v>117675</v>
      </c>
      <c r="F35" s="92">
        <v>23918</v>
      </c>
      <c r="G35" s="93">
        <v>0.35</v>
      </c>
    </row>
    <row r="36" spans="1:7" x14ac:dyDescent="0.2">
      <c r="A36" s="92">
        <f>TaxTablesOLD!A36+8600</f>
        <v>559300</v>
      </c>
      <c r="B36" s="92">
        <v>161218.5</v>
      </c>
      <c r="C36" s="93">
        <v>0.37</v>
      </c>
      <c r="E36" s="92">
        <v>279650</v>
      </c>
      <c r="F36" s="92">
        <v>80609.25</v>
      </c>
      <c r="G36" s="93">
        <v>0.37</v>
      </c>
    </row>
    <row r="38" spans="1:7" x14ac:dyDescent="0.2">
      <c r="A38" s="101" t="s">
        <v>83</v>
      </c>
    </row>
    <row r="39" spans="1:7" x14ac:dyDescent="0.2">
      <c r="A39" s="86"/>
    </row>
    <row r="40" spans="1:7" ht="15.75" x14ac:dyDescent="0.25">
      <c r="A40" s="94" t="s">
        <v>73</v>
      </c>
    </row>
    <row r="41" spans="1:7" x14ac:dyDescent="0.2">
      <c r="A41" s="41"/>
    </row>
    <row r="42" spans="1:7" x14ac:dyDescent="0.2">
      <c r="A42" s="95" t="s">
        <v>56</v>
      </c>
      <c r="B42" s="102">
        <v>25900</v>
      </c>
    </row>
    <row r="43" spans="1:7" x14ac:dyDescent="0.2">
      <c r="A43" s="95" t="s">
        <v>17</v>
      </c>
      <c r="B43" s="102">
        <v>12950</v>
      </c>
    </row>
    <row r="44" spans="1:7" x14ac:dyDescent="0.2">
      <c r="A44" s="95" t="s">
        <v>74</v>
      </c>
      <c r="B44" s="102">
        <v>19400</v>
      </c>
    </row>
    <row r="46" spans="1:7" ht="15.75" x14ac:dyDescent="0.25">
      <c r="A46" s="94" t="s">
        <v>75</v>
      </c>
    </row>
    <row r="47" spans="1:7" x14ac:dyDescent="0.2">
      <c r="A47" s="91" t="s">
        <v>9</v>
      </c>
      <c r="B47" s="96" t="s">
        <v>10</v>
      </c>
    </row>
    <row r="48" spans="1:7" x14ac:dyDescent="0.2">
      <c r="A48" s="95" t="s">
        <v>11</v>
      </c>
      <c r="B48" s="97">
        <v>52</v>
      </c>
    </row>
    <row r="49" spans="1:2" x14ac:dyDescent="0.2">
      <c r="A49" s="95" t="s">
        <v>14</v>
      </c>
      <c r="B49" s="97">
        <v>26</v>
      </c>
    </row>
    <row r="50" spans="1:2" x14ac:dyDescent="0.2">
      <c r="A50" s="95" t="s">
        <v>15</v>
      </c>
      <c r="B50" s="97">
        <v>24</v>
      </c>
    </row>
    <row r="51" spans="1:2" x14ac:dyDescent="0.2">
      <c r="A51" s="95" t="s">
        <v>8</v>
      </c>
      <c r="B51" s="97">
        <v>12</v>
      </c>
    </row>
    <row r="52" spans="1:2" x14ac:dyDescent="0.2">
      <c r="A52" s="95" t="s">
        <v>47</v>
      </c>
      <c r="B52" s="97">
        <v>260</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topLeftCell="A16" workbookViewId="0">
      <selection activeCell="A3" sqref="A3:XFD3"/>
    </sheetView>
  </sheetViews>
  <sheetFormatPr defaultRowHeight="12.75" x14ac:dyDescent="0.2"/>
  <cols>
    <col min="1" max="3" width="18" customWidth="1"/>
    <col min="4" max="4" width="20.28515625" customWidth="1"/>
  </cols>
  <sheetData>
    <row r="1" spans="1:7" s="53" customFormat="1" ht="26.25" x14ac:dyDescent="0.2">
      <c r="A1" s="99" t="s">
        <v>87</v>
      </c>
      <c r="B1" s="99"/>
      <c r="C1" s="99"/>
      <c r="D1" s="99"/>
    </row>
    <row r="2" spans="1:7" s="53" customFormat="1" x14ac:dyDescent="0.2">
      <c r="A2" s="84" t="s">
        <v>70</v>
      </c>
      <c r="B2" s="85"/>
      <c r="C2" s="85"/>
      <c r="D2" s="85"/>
      <c r="E2" s="85"/>
      <c r="F2" s="85"/>
      <c r="G2" s="85"/>
    </row>
    <row r="3" spans="1:7" s="53" customFormat="1" x14ac:dyDescent="0.2">
      <c r="A3" s="41"/>
      <c r="C3" s="41"/>
      <c r="E3" s="41"/>
    </row>
    <row r="4" spans="1:7" x14ac:dyDescent="0.2">
      <c r="A4" s="4"/>
    </row>
    <row r="5" spans="1:7" ht="15.75" x14ac:dyDescent="0.25">
      <c r="A5" s="22" t="s">
        <v>54</v>
      </c>
      <c r="E5" s="41"/>
    </row>
    <row r="6" spans="1:7" x14ac:dyDescent="0.2">
      <c r="A6" s="98" t="s">
        <v>52</v>
      </c>
    </row>
    <row r="7" spans="1:7" x14ac:dyDescent="0.2">
      <c r="A7" s="48" t="s">
        <v>80</v>
      </c>
      <c r="B7" s="18"/>
      <c r="C7" s="18"/>
    </row>
    <row r="8" spans="1:7" x14ac:dyDescent="0.2">
      <c r="A8" s="19" t="s">
        <v>64</v>
      </c>
      <c r="B8" s="19" t="s">
        <v>65</v>
      </c>
      <c r="C8" s="19" t="s">
        <v>13</v>
      </c>
    </row>
    <row r="9" spans="1:7" x14ac:dyDescent="0.2">
      <c r="A9" s="3">
        <v>0</v>
      </c>
      <c r="B9" s="3">
        <v>0</v>
      </c>
      <c r="C9" s="17">
        <v>0</v>
      </c>
    </row>
    <row r="10" spans="1:7" x14ac:dyDescent="0.2">
      <c r="A10" s="3">
        <v>13000</v>
      </c>
      <c r="B10" s="3">
        <v>0</v>
      </c>
      <c r="C10" s="17">
        <v>0.1</v>
      </c>
    </row>
    <row r="11" spans="1:7" x14ac:dyDescent="0.2">
      <c r="A11" s="3">
        <v>33550</v>
      </c>
      <c r="B11" s="3">
        <v>2055</v>
      </c>
      <c r="C11" s="17">
        <v>0.12</v>
      </c>
    </row>
    <row r="12" spans="1:7" x14ac:dyDescent="0.2">
      <c r="A12" s="3">
        <v>96550</v>
      </c>
      <c r="B12" s="3">
        <v>9615</v>
      </c>
      <c r="C12" s="17">
        <v>0.22</v>
      </c>
    </row>
    <row r="13" spans="1:7" x14ac:dyDescent="0.2">
      <c r="A13" s="3">
        <v>191150</v>
      </c>
      <c r="B13" s="3">
        <v>30427</v>
      </c>
      <c r="C13" s="17">
        <v>0.24</v>
      </c>
    </row>
    <row r="14" spans="1:7" x14ac:dyDescent="0.2">
      <c r="A14" s="3">
        <v>353100</v>
      </c>
      <c r="B14" s="3">
        <v>69295</v>
      </c>
      <c r="C14" s="17">
        <v>0.32</v>
      </c>
    </row>
    <row r="15" spans="1:7" x14ac:dyDescent="0.2">
      <c r="A15" s="3">
        <v>444900</v>
      </c>
      <c r="B15" s="3">
        <v>98671</v>
      </c>
      <c r="C15" s="17">
        <v>0.35</v>
      </c>
    </row>
    <row r="16" spans="1:7" x14ac:dyDescent="0.2">
      <c r="A16" s="3">
        <v>660850</v>
      </c>
      <c r="B16" s="3">
        <v>174253.5</v>
      </c>
      <c r="C16" s="17">
        <v>0.37</v>
      </c>
    </row>
    <row r="17" spans="1:3" x14ac:dyDescent="0.2">
      <c r="A17" s="48" t="s">
        <v>81</v>
      </c>
      <c r="B17" s="18"/>
      <c r="C17" s="18"/>
    </row>
    <row r="18" spans="1:3" x14ac:dyDescent="0.2">
      <c r="A18" s="19" t="s">
        <v>64</v>
      </c>
      <c r="B18" s="19" t="s">
        <v>65</v>
      </c>
      <c r="C18" s="19" t="s">
        <v>13</v>
      </c>
    </row>
    <row r="19" spans="1:3" x14ac:dyDescent="0.2">
      <c r="A19" s="3">
        <v>0</v>
      </c>
      <c r="B19" s="3">
        <v>0</v>
      </c>
      <c r="C19" s="17">
        <v>0</v>
      </c>
    </row>
    <row r="20" spans="1:3" x14ac:dyDescent="0.2">
      <c r="A20" s="3">
        <v>4350</v>
      </c>
      <c r="B20" s="3">
        <v>0</v>
      </c>
      <c r="C20" s="17">
        <v>0.1</v>
      </c>
    </row>
    <row r="21" spans="1:3" x14ac:dyDescent="0.2">
      <c r="A21" s="3">
        <v>14625</v>
      </c>
      <c r="B21" s="3">
        <v>1027.5</v>
      </c>
      <c r="C21" s="17">
        <v>0.12</v>
      </c>
    </row>
    <row r="22" spans="1:3" x14ac:dyDescent="0.2">
      <c r="A22" s="3">
        <v>46125</v>
      </c>
      <c r="B22" s="3">
        <v>4807.5</v>
      </c>
      <c r="C22" s="17">
        <v>0.22</v>
      </c>
    </row>
    <row r="23" spans="1:3" x14ac:dyDescent="0.2">
      <c r="A23" s="3">
        <v>93425</v>
      </c>
      <c r="B23" s="3">
        <v>15213.5</v>
      </c>
      <c r="C23" s="17">
        <v>0.24</v>
      </c>
    </row>
    <row r="24" spans="1:3" x14ac:dyDescent="0.2">
      <c r="A24" s="3">
        <v>174400</v>
      </c>
      <c r="B24" s="3">
        <v>34647.5</v>
      </c>
      <c r="C24" s="17">
        <v>0.32</v>
      </c>
    </row>
    <row r="25" spans="1:3" x14ac:dyDescent="0.2">
      <c r="A25" s="3">
        <v>220300</v>
      </c>
      <c r="B25" s="3">
        <v>49335.5</v>
      </c>
      <c r="C25" s="17">
        <v>0.35</v>
      </c>
    </row>
    <row r="26" spans="1:3" x14ac:dyDescent="0.2">
      <c r="A26" s="3">
        <v>544250</v>
      </c>
      <c r="B26" s="3">
        <v>162718</v>
      </c>
      <c r="C26" s="17">
        <v>0.37</v>
      </c>
    </row>
    <row r="27" spans="1:3" s="51" customFormat="1" x14ac:dyDescent="0.2">
      <c r="A27" s="48" t="s">
        <v>72</v>
      </c>
      <c r="B27" s="18"/>
      <c r="C27" s="18"/>
    </row>
    <row r="28" spans="1:3" s="51" customFormat="1" x14ac:dyDescent="0.2">
      <c r="A28" s="19" t="s">
        <v>64</v>
      </c>
      <c r="B28" s="19" t="s">
        <v>65</v>
      </c>
      <c r="C28" s="19" t="s">
        <v>13</v>
      </c>
    </row>
    <row r="29" spans="1:3" s="51" customFormat="1" x14ac:dyDescent="0.2">
      <c r="A29" s="3">
        <v>0</v>
      </c>
      <c r="B29" s="3">
        <v>0</v>
      </c>
      <c r="C29" s="17">
        <v>0</v>
      </c>
    </row>
    <row r="30" spans="1:3" s="51" customFormat="1" x14ac:dyDescent="0.2">
      <c r="A30" s="3">
        <v>10800</v>
      </c>
      <c r="B30" s="3">
        <v>0</v>
      </c>
      <c r="C30" s="17">
        <v>0.1</v>
      </c>
    </row>
    <row r="31" spans="1:3" s="51" customFormat="1" x14ac:dyDescent="0.2">
      <c r="A31" s="3">
        <v>25450</v>
      </c>
      <c r="B31" s="3">
        <v>1465</v>
      </c>
      <c r="C31" s="17">
        <v>0.12</v>
      </c>
    </row>
    <row r="32" spans="1:3" s="51" customFormat="1" x14ac:dyDescent="0.2">
      <c r="A32" s="3">
        <v>66700</v>
      </c>
      <c r="B32" s="3">
        <v>6415</v>
      </c>
      <c r="C32" s="17">
        <v>0.22</v>
      </c>
    </row>
    <row r="33" spans="1:3" s="51" customFormat="1" x14ac:dyDescent="0.2">
      <c r="A33" s="3">
        <v>99850</v>
      </c>
      <c r="B33" s="3">
        <v>13708</v>
      </c>
      <c r="C33" s="17">
        <v>0.24</v>
      </c>
    </row>
    <row r="34" spans="1:3" s="51" customFormat="1" x14ac:dyDescent="0.2">
      <c r="A34" s="3">
        <v>180850</v>
      </c>
      <c r="B34" s="3">
        <v>33148</v>
      </c>
      <c r="C34" s="17">
        <v>0.32</v>
      </c>
    </row>
    <row r="35" spans="1:3" s="51" customFormat="1" x14ac:dyDescent="0.2">
      <c r="A35" s="3">
        <v>226750</v>
      </c>
      <c r="B35" s="3">
        <v>47836</v>
      </c>
      <c r="C35" s="17">
        <v>0.35</v>
      </c>
    </row>
    <row r="36" spans="1:3" s="51" customFormat="1" x14ac:dyDescent="0.2">
      <c r="A36" s="3">
        <v>550700</v>
      </c>
      <c r="B36" s="3">
        <v>161218.5</v>
      </c>
      <c r="C36" s="17">
        <v>0.37</v>
      </c>
    </row>
    <row r="38" spans="1:3" ht="15.75" x14ac:dyDescent="0.25">
      <c r="A38" s="21" t="s">
        <v>50</v>
      </c>
    </row>
    <row r="39" spans="1:3" x14ac:dyDescent="0.2">
      <c r="B39" s="42" t="s">
        <v>48</v>
      </c>
      <c r="C39" s="47">
        <v>4300</v>
      </c>
    </row>
    <row r="40" spans="1:3" x14ac:dyDescent="0.2">
      <c r="A40" s="4" t="s">
        <v>49</v>
      </c>
    </row>
    <row r="41" spans="1:3" x14ac:dyDescent="0.2">
      <c r="A41" s="19" t="s">
        <v>9</v>
      </c>
      <c r="B41" s="20" t="s">
        <v>10</v>
      </c>
      <c r="C41" s="19" t="s">
        <v>25</v>
      </c>
    </row>
    <row r="42" spans="1:3" x14ac:dyDescent="0.2">
      <c r="A42" s="43" t="s">
        <v>11</v>
      </c>
      <c r="B42" s="44">
        <v>52</v>
      </c>
      <c r="C42" s="45">
        <f>$C$39/B42</f>
        <v>82.692307692307693</v>
      </c>
    </row>
    <row r="43" spans="1:3" x14ac:dyDescent="0.2">
      <c r="A43" s="46" t="s">
        <v>14</v>
      </c>
      <c r="B43" s="44">
        <v>26</v>
      </c>
      <c r="C43" s="45">
        <f t="shared" ref="C43:C46" si="0">$C$39/B43</f>
        <v>165.38461538461539</v>
      </c>
    </row>
    <row r="44" spans="1:3" x14ac:dyDescent="0.2">
      <c r="A44" s="46" t="s">
        <v>15</v>
      </c>
      <c r="B44" s="44">
        <v>24</v>
      </c>
      <c r="C44" s="45">
        <f t="shared" si="0"/>
        <v>179.16666666666666</v>
      </c>
    </row>
    <row r="45" spans="1:3" x14ac:dyDescent="0.2">
      <c r="A45" s="43" t="s">
        <v>8</v>
      </c>
      <c r="B45" s="44">
        <v>12</v>
      </c>
      <c r="C45" s="45">
        <f t="shared" si="0"/>
        <v>358.33333333333331</v>
      </c>
    </row>
    <row r="46" spans="1:3" x14ac:dyDescent="0.2">
      <c r="A46" s="46" t="s">
        <v>47</v>
      </c>
      <c r="B46" s="44">
        <v>260</v>
      </c>
      <c r="C46" s="45">
        <f t="shared" si="0"/>
        <v>16.53846153846154</v>
      </c>
    </row>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NEW W-4</vt:lpstr>
      <vt:lpstr>OLD W-4</vt:lpstr>
      <vt:lpstr>TaxTablesNEW</vt:lpstr>
      <vt:lpstr>TaxTablesOLD</vt:lpstr>
      <vt:lpstr>periods</vt:lpstr>
      <vt:lpstr>'NEW W-4'!Print_Area</vt:lpstr>
      <vt:lpstr>'OLD W-4'!Print_Area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Paycheck Calculator</dc:title>
  <dc:creator>Vertex42.com</dc:creator>
  <dc:description>(c) 2010-2022 Vertex42 LLC. All Rights Reserved.</dc:description>
  <cp:lastModifiedBy>Ghasli @ Ghazali, Mohamad Amir</cp:lastModifiedBy>
  <cp:lastPrinted>2018-04-20T19:02:39Z</cp:lastPrinted>
  <dcterms:created xsi:type="dcterms:W3CDTF">2010-04-02T22:04:47Z</dcterms:created>
  <dcterms:modified xsi:type="dcterms:W3CDTF">2022-11-14T17:05:04Z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2010-2022 Vertex42 LLC</vt:lpwstr>
  </property>
  <property fmtid="{D5CDD505-2E9C-101B-9397-08002B2CF9AE}" pid="3" name="Source">
    <vt:lpwstr>https://www.vertex42.com/Calculators/paycheck-calculator.html</vt:lpwstr>
  </property>
  <property fmtid="{D5CDD505-2E9C-101B-9397-08002B2CF9AE}" pid="4" name="Version">
    <vt:lpwstr>1.3.4</vt:lpwstr>
  </property>
</Properties>
</file>